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Dokumenty OISM\Investice\VEŘEJNÉ_ZAKÁZKY\Volnočasový areál Pozorka - Limnice, Nejdek - odstavná plocha\ZD\"/>
    </mc:Choice>
  </mc:AlternateContent>
  <xr:revisionPtr revIDLastSave="0" documentId="8_{3AE1E220-EF8F-4DDC-A590-C8D79BCEAB3E}" xr6:coauthVersionLast="47" xr6:coauthVersionMax="47" xr10:uidLastSave="{00000000-0000-0000-0000-000000000000}"/>
  <bookViews>
    <workbookView xWindow="-120" yWindow="-120" windowWidth="29040" windowHeight="15840" activeTab="3" xr2:uid="{5028776E-0787-48CE-AA53-3D1B0DC6928C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Pol'!$A$1:$U$61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2" i="12" l="1"/>
  <c r="G51" i="12" s="1"/>
  <c r="AC51" i="12"/>
  <c r="F39" i="1" s="1"/>
  <c r="F9" i="12"/>
  <c r="G9" i="12"/>
  <c r="I9" i="12"/>
  <c r="K9" i="12"/>
  <c r="O9" i="12"/>
  <c r="Q9" i="12"/>
  <c r="U9" i="12"/>
  <c r="F10" i="12"/>
  <c r="G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5" i="12"/>
  <c r="G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4" i="12"/>
  <c r="G34" i="12" s="1"/>
  <c r="I34" i="12"/>
  <c r="K34" i="12"/>
  <c r="K33" i="12" s="1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1" i="12"/>
  <c r="G41" i="12" s="1"/>
  <c r="I41" i="12"/>
  <c r="I40" i="12" s="1"/>
  <c r="K41" i="12"/>
  <c r="K40" i="12" s="1"/>
  <c r="O41" i="12"/>
  <c r="O40" i="12" s="1"/>
  <c r="Q41" i="12"/>
  <c r="Q40" i="12" s="1"/>
  <c r="U41" i="12"/>
  <c r="U40" i="12" s="1"/>
  <c r="F43" i="12"/>
  <c r="G43" i="12"/>
  <c r="M43" i="12" s="1"/>
  <c r="I43" i="12"/>
  <c r="K43" i="12"/>
  <c r="O43" i="12"/>
  <c r="Q43" i="12"/>
  <c r="U43" i="12"/>
  <c r="F44" i="12"/>
  <c r="G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I20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M44" i="12" l="1"/>
  <c r="I51" i="1"/>
  <c r="I19" i="1" s="1"/>
  <c r="F40" i="1"/>
  <c r="G23" i="1" s="1"/>
  <c r="G24" i="1" s="1"/>
  <c r="G29" i="1" s="1"/>
  <c r="M41" i="12"/>
  <c r="M40" i="12" s="1"/>
  <c r="G40" i="12"/>
  <c r="I50" i="1" s="1"/>
  <c r="M34" i="12"/>
  <c r="G33" i="12"/>
  <c r="I49" i="1" s="1"/>
  <c r="M10" i="12"/>
  <c r="AD51" i="12"/>
  <c r="G39" i="1" s="1"/>
  <c r="G40" i="1" s="1"/>
  <c r="G25" i="1" s="1"/>
  <c r="G26" i="1" s="1"/>
  <c r="M42" i="12"/>
  <c r="G8" i="12"/>
  <c r="Q24" i="12"/>
  <c r="I33" i="12"/>
  <c r="O24" i="12"/>
  <c r="U8" i="12"/>
  <c r="O42" i="12"/>
  <c r="K42" i="12"/>
  <c r="K24" i="12"/>
  <c r="Q8" i="12"/>
  <c r="I42" i="12"/>
  <c r="U33" i="12"/>
  <c r="I24" i="12"/>
  <c r="O8" i="12"/>
  <c r="K8" i="12"/>
  <c r="U42" i="12"/>
  <c r="Q33" i="12"/>
  <c r="Q42" i="12"/>
  <c r="O33" i="12"/>
  <c r="U24" i="12"/>
  <c r="I8" i="12"/>
  <c r="M33" i="12"/>
  <c r="M25" i="12"/>
  <c r="M24" i="12" s="1"/>
  <c r="G24" i="12"/>
  <c r="I48" i="1" s="1"/>
  <c r="M9" i="12"/>
  <c r="M8" i="12" s="1"/>
  <c r="H39" i="1" l="1"/>
  <c r="H40" i="1" s="1"/>
  <c r="I47" i="1"/>
  <c r="I39" i="1"/>
  <c r="I40" i="1" s="1"/>
  <c r="J39" i="1" s="1"/>
  <c r="J40" i="1" s="1"/>
  <c r="G28" i="1"/>
  <c r="I16" i="1" l="1"/>
  <c r="I21" i="1" s="1"/>
  <c r="I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9C8CD75E-B693-49A4-BF0D-F95A28D97674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E273B417-BEC1-46FC-81EF-3D99E8F4583A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BC8C27A9-92ED-457F-BE01-8C6C81E8223E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D88BF98B-EBF1-4ECD-AA26-CDB33165468D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92799BAF-DF72-408E-8981-4C34556216D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2A97D3AC-3872-4743-99E5-111A97E084FF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<sst xmlns="http://schemas.openxmlformats.org/spreadsheetml/2006/main" count="305" uniqueCount="185">
  <si>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</si>
  <si>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</si>
  <si>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</si>
  <si>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</si>
  <si>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</si>
  <si>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</si>
  <si>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</si>
  <si>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</si>
  <si>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</si>
  <si>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</si>
  <si>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</si>
  <si>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</si>
  <si>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</si>
  <si>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</si>
  <si>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</si>
  <si>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</si>
  <si>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</si>
  <si>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</si>
  <si>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</si>
  <si>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</si>
  <si>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</si>
  <si>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</si>
  <si>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</si>
  <si>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</si>
  <si>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</si>
  <si>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</si>
  <si>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</si>
  <si>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</si>
  <si>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</si>
  <si>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</si>
  <si>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</si>
  <si>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</si>
  <si>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</si>
  <si>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</si>
  <si>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</si>
  <si>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</si>
  <si>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</si>
  <si>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</si>
  <si>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</si>
  <si>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</si>
  <si>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</si>
  <si>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</si>
  <si>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</si>
  <si>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Nejdek</t>
  </si>
  <si>
    <t>Rozpočet:</t>
  </si>
  <si>
    <t>Misto</t>
  </si>
  <si>
    <t>Nejdek, Volnočasový areál Lipnice</t>
  </si>
  <si>
    <t>Město Nejdek</t>
  </si>
  <si>
    <t>náměstí Karla IV. 239</t>
  </si>
  <si>
    <t>36221</t>
  </si>
  <si>
    <t>00254801</t>
  </si>
  <si>
    <t>CZ00254801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</si>
  <si>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</si>
  <si>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</si>
  <si>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</si>
  <si>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</si>
  <si>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</si>
  <si>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</si>
  <si>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</si>
  <si>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</si>
  <si>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</si>
  <si>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</si>
  <si>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</si>
  <si>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</si>
  <si>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</si>
  <si>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</si>
  <si>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</si>
  <si>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</si>
  <si>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</si>
  <si>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</si>
  <si>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</si>
  <si>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</si>
  <si>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</si>
  <si>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</si>
  <si>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</si>
  <si>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</si>
  <si>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</si>
  <si>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</si>
  <si>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</si>
  <si>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</si>
  <si>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</si>
  <si>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</si>
  <si>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</si>
  <si>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</si>
  <si>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</si>
  <si>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</si>
  <si>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</si>
  <si>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</si>
  <si>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</si>
  <si>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</si>
  <si>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</si>
  <si>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</si>
  <si>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</si>
  <si>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</si>
  <si>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00572470R</t>
  </si>
  <si>
    <t>Směs travní luční I. - krátkodobá PROFI, á 25 kg</t>
  </si>
  <si>
    <t>kg</t>
  </si>
  <si>
    <t>POL3_0</t>
  </si>
  <si>
    <t>10371500R</t>
  </si>
  <si>
    <t>Substrát zahradnický B VL</t>
  </si>
  <si>
    <t>m3</t>
  </si>
  <si>
    <t>121101101R00</t>
  </si>
  <si>
    <t>Sejmutí ornice s přemístěním do 50 m</t>
  </si>
  <si>
    <t>POL1_0</t>
  </si>
  <si>
    <t>122202202R00</t>
  </si>
  <si>
    <t>Odkopávky pro silnice v hor. 3 do 1000 m3</t>
  </si>
  <si>
    <t>122202209R00</t>
  </si>
  <si>
    <t>Příplatek za lepivost - odkop. pro silnice v hor.3</t>
  </si>
  <si>
    <t>132200010RA0</t>
  </si>
  <si>
    <t>Hloubení nezapaž. rýh šířky do 60 cm v hornině 1-4</t>
  </si>
  <si>
    <t>POL2_0</t>
  </si>
  <si>
    <t>132201119R00</t>
  </si>
  <si>
    <t>Přípl.za lepivost,hloubení rýh 60 cm,hor.3,STROJNĚ</t>
  </si>
  <si>
    <t>162701105R00</t>
  </si>
  <si>
    <t>Vodorovné přemístění výkopku z hor.1-4 do 10000 m</t>
  </si>
  <si>
    <t>167101102R00</t>
  </si>
  <si>
    <t>Nakládání výkopku z hor. 1 ÷ 4 v množství nad 100 m3</t>
  </si>
  <si>
    <t>171102103R00</t>
  </si>
  <si>
    <t>Uložení sypaniny do násypů, zhutn, na 100% PS</t>
  </si>
  <si>
    <t>171201201R00</t>
  </si>
  <si>
    <t>Uložení sypaniny na skl.-sypanina na výšku přes 2m</t>
  </si>
  <si>
    <t>199000002R00</t>
  </si>
  <si>
    <t>Poplatek za skládku horniny 1- 4, č. dle katal. odpadů 17 05 04</t>
  </si>
  <si>
    <t>174101101R00</t>
  </si>
  <si>
    <t>Zásyp jam, rýh, šachet se zhutněním</t>
  </si>
  <si>
    <t>180405111R00</t>
  </si>
  <si>
    <t>Založení trávníků ve veget. prefa.výsevem v rovině</t>
  </si>
  <si>
    <t>m2</t>
  </si>
  <si>
    <t>181101102R00</t>
  </si>
  <si>
    <t>Úprava pláně v zářezech v hor. 1-4, se zhutněním</t>
  </si>
  <si>
    <t>59228284R</t>
  </si>
  <si>
    <t>Tvárnice zatravňovací B&amp;BC výška 80 x 400 x 600 mm přírodní</t>
  </si>
  <si>
    <t>kus</t>
  </si>
  <si>
    <t>564871111R00</t>
  </si>
  <si>
    <t>Podklad ze štěrkodrti po zhutnění tloušťky 25 cm</t>
  </si>
  <si>
    <t>564113506R00</t>
  </si>
  <si>
    <t>Podklad z asf.recyklátu fr. 0-32 po zhutn.tl.6 cm</t>
  </si>
  <si>
    <t>573231123R00</t>
  </si>
  <si>
    <t>Postřik spojovací z KAE, množství zbytkového asfaltu 0,3 kg/m2</t>
  </si>
  <si>
    <t>573231127R00</t>
  </si>
  <si>
    <t>Postřik spojovací z KAE, množství zbytkového asfaltu 0,7 kg/m2</t>
  </si>
  <si>
    <t>577152113RT3</t>
  </si>
  <si>
    <t>Beton asfalt. ACO 16+ obrusný, š.nad 3 m, tl. 6 cm, plochy 101-200 m2</t>
  </si>
  <si>
    <t>596921114R00</t>
  </si>
  <si>
    <t>Kladení bet.veget.dlaždic,lože 30 mm,pl.nad 500 m2</t>
  </si>
  <si>
    <t>599141111R00</t>
  </si>
  <si>
    <t>Vyplnění spár mezi panely živičnou zálivkou</t>
  </si>
  <si>
    <t>m</t>
  </si>
  <si>
    <t>59217001R</t>
  </si>
  <si>
    <t>Obrubník parkový betonový 100 x 250 x 1000 mm přírodní</t>
  </si>
  <si>
    <t>915711121R00</t>
  </si>
  <si>
    <t>Vodor.značení dělicích čar 12 cm plastem,nehlučné</t>
  </si>
  <si>
    <t>917862111R00</t>
  </si>
  <si>
    <t>Osazení stojatého obrubníku betonového, s boční opěrou, do lože z betonu C 12/15</t>
  </si>
  <si>
    <t>67390503R</t>
  </si>
  <si>
    <t>Geotextilie netkaná geoNETEX S 300 g/m2 2 x 50 m</t>
  </si>
  <si>
    <t>67390505R</t>
  </si>
  <si>
    <t>Geotextilie netkaná geoNETEX S 500 g/m2 2 x 50 m</t>
  </si>
  <si>
    <t>919735112R00</t>
  </si>
  <si>
    <t>Řezání stávajícího živičného krytu tl. 5 - 10 cm</t>
  </si>
  <si>
    <t>998222012R00</t>
  </si>
  <si>
    <t>Přesun hmot, zpevněné plochy, kryt z kameniva</t>
  </si>
  <si>
    <t>t</t>
  </si>
  <si>
    <t>005111020R</t>
  </si>
  <si>
    <t>Vytyčení stavby</t>
  </si>
  <si>
    <t>Soubor</t>
  </si>
  <si>
    <t>005121010R</t>
  </si>
  <si>
    <t>Vybudování zařízení staveniště</t>
  </si>
  <si>
    <t>005241020R</t>
  </si>
  <si>
    <t xml:space="preserve">Geodetické zaměření skutečného provedení  </t>
  </si>
  <si>
    <t>005111021R</t>
  </si>
  <si>
    <t>Vytyčení inženýrských sítí</t>
  </si>
  <si>
    <t>005241010R</t>
  </si>
  <si>
    <t xml:space="preserve">Dokumentace skutečného provedení </t>
  </si>
  <si>
    <t>005</t>
  </si>
  <si>
    <t>Geometrický plán</t>
  </si>
  <si>
    <t>005 21-1030.R</t>
  </si>
  <si>
    <t>POL99_0</t>
  </si>
  <si>
    <t/>
  </si>
  <si>
    <t>SUM</t>
  </si>
  <si>
    <t>Poznámky uchazeče k zadání</t>
  </si>
  <si>
    <t>POPUZIV</t>
  </si>
  <si>
    <t>END</t>
  </si>
  <si>
    <t>Dočasná dopravní opatření vč. projednání</t>
  </si>
  <si>
    <t>Volnočasový areál Pozorka - Limnice, Nejdek  - odstavná plocha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</si>
</sst>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291B8984-FA32-4F38-849C-BFB8E6C5D3E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F212E-645A-49D5-AD4A-95E3AF6915BF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2" t="s">
        <v>39</v>
      </c>
      <c r="B2" s="182"/>
      <c r="C2" s="182"/>
      <c r="D2" s="182"/>
      <c r="E2" s="182"/>
      <c r="F2" s="182"/>
      <c r="G2" s="18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6D9EC-E9E4-4947-AF6D-97C516F8D8F6}">
  <sheetPr codeName="List5112">
    <tabColor rgb="FF66FF66"/>
  </sheetPr>
  <dimension ref="A1:O55"/>
  <sheetViews>
    <sheetView showGridLines="0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210" t="s">
        <v>42</v>
      </c>
      <c r="C1" s="211"/>
      <c r="D1" s="211"/>
      <c r="E1" s="211"/>
      <c r="F1" s="211"/>
      <c r="G1" s="211"/>
      <c r="H1" s="211"/>
      <c r="I1" s="211"/>
      <c r="J1" s="212"/>
    </row>
    <row r="2" spans="1:15" ht="23.25" customHeight="1" x14ac:dyDescent="0.2">
      <c r="A2" s="3"/>
      <c r="B2" s="70" t="s">
        <v>40</v>
      </c>
      <c r="C2" s="71"/>
      <c r="D2" s="227" t="s">
        <v>184</v>
      </c>
      <c r="E2" s="228"/>
      <c r="F2" s="228"/>
      <c r="G2" s="228"/>
      <c r="H2" s="228"/>
      <c r="I2" s="228"/>
      <c r="J2" s="229"/>
      <c r="O2" s="1"/>
    </row>
    <row r="3" spans="1:15" ht="23.25" customHeight="1" x14ac:dyDescent="0.2">
      <c r="A3" s="3"/>
      <c r="B3" s="72" t="s">
        <v>45</v>
      </c>
      <c r="C3" s="73"/>
      <c r="D3" s="190" t="s">
        <v>43</v>
      </c>
      <c r="E3" s="191"/>
      <c r="F3" s="191"/>
      <c r="G3" s="191"/>
      <c r="H3" s="191"/>
      <c r="I3" s="191"/>
      <c r="J3" s="192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 t="s">
        <v>50</v>
      </c>
      <c r="J5" s="9"/>
    </row>
    <row r="6" spans="1:15" ht="15.75" customHeight="1" x14ac:dyDescent="0.2">
      <c r="A6" s="3"/>
      <c r="B6" s="34"/>
      <c r="C6" s="22"/>
      <c r="D6" s="79" t="s">
        <v>48</v>
      </c>
      <c r="E6" s="22"/>
      <c r="F6" s="22"/>
      <c r="G6" s="22"/>
      <c r="H6" s="24" t="s">
        <v>34</v>
      </c>
      <c r="I6" s="79" t="s">
        <v>51</v>
      </c>
      <c r="J6" s="9"/>
    </row>
    <row r="7" spans="1:15" ht="15.75" customHeight="1" x14ac:dyDescent="0.2">
      <c r="A7" s="3"/>
      <c r="B7" s="35"/>
      <c r="C7" s="80" t="s">
        <v>49</v>
      </c>
      <c r="D7" s="69" t="s">
        <v>43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22"/>
      <c r="E11" s="222"/>
      <c r="F11" s="222"/>
      <c r="G11" s="222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207"/>
      <c r="E12" s="207"/>
      <c r="F12" s="207"/>
      <c r="G12" s="207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208"/>
      <c r="E13" s="208"/>
      <c r="F13" s="208"/>
      <c r="G13" s="208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30"/>
      <c r="F15" s="230"/>
      <c r="G15" s="203"/>
      <c r="H15" s="203"/>
      <c r="I15" s="203" t="s">
        <v>28</v>
      </c>
      <c r="J15" s="204"/>
    </row>
    <row r="16" spans="1:15" ht="23.25" customHeight="1" x14ac:dyDescent="0.2">
      <c r="A16" s="128" t="s">
        <v>23</v>
      </c>
      <c r="B16" s="129" t="s">
        <v>23</v>
      </c>
      <c r="C16" s="47"/>
      <c r="D16" s="48"/>
      <c r="E16" s="205"/>
      <c r="F16" s="206"/>
      <c r="G16" s="205"/>
      <c r="H16" s="206"/>
      <c r="I16" s="205">
        <f>SUMIF(F47:F51,A16,I47:I51)+SUMIF(F47:F51,"PSU",I47:I51)</f>
        <v>0</v>
      </c>
      <c r="J16" s="219"/>
    </row>
    <row r="17" spans="1:10" ht="23.25" customHeight="1" x14ac:dyDescent="0.2">
      <c r="A17" s="128" t="s">
        <v>24</v>
      </c>
      <c r="B17" s="129" t="s">
        <v>24</v>
      </c>
      <c r="C17" s="47"/>
      <c r="D17" s="48"/>
      <c r="E17" s="205"/>
      <c r="F17" s="206"/>
      <c r="G17" s="205"/>
      <c r="H17" s="206"/>
      <c r="I17" s="205">
        <f>SUMIF(F47:F51,A17,I47:I51)</f>
        <v>0</v>
      </c>
      <c r="J17" s="219"/>
    </row>
    <row r="18" spans="1:10" ht="23.25" customHeight="1" x14ac:dyDescent="0.2">
      <c r="A18" s="128" t="s">
        <v>25</v>
      </c>
      <c r="B18" s="129" t="s">
        <v>25</v>
      </c>
      <c r="C18" s="47"/>
      <c r="D18" s="48"/>
      <c r="E18" s="205"/>
      <c r="F18" s="206"/>
      <c r="G18" s="205"/>
      <c r="H18" s="206"/>
      <c r="I18" s="205">
        <f>SUMIF(F47:F51,A18,I47:I51)</f>
        <v>0</v>
      </c>
      <c r="J18" s="219"/>
    </row>
    <row r="19" spans="1:10" ht="23.25" customHeight="1" x14ac:dyDescent="0.2">
      <c r="A19" s="128" t="s">
        <v>65</v>
      </c>
      <c r="B19" s="129" t="s">
        <v>26</v>
      </c>
      <c r="C19" s="47"/>
      <c r="D19" s="48"/>
      <c r="E19" s="205"/>
      <c r="F19" s="206"/>
      <c r="G19" s="205"/>
      <c r="H19" s="206"/>
      <c r="I19" s="205">
        <f>SUMIF(F47:F51,A19,I47:I51)</f>
        <v>0</v>
      </c>
      <c r="J19" s="219"/>
    </row>
    <row r="20" spans="1:10" ht="23.25" customHeight="1" x14ac:dyDescent="0.2">
      <c r="A20" s="128" t="s">
        <v>66</v>
      </c>
      <c r="B20" s="129" t="s">
        <v>27</v>
      </c>
      <c r="C20" s="47"/>
      <c r="D20" s="48"/>
      <c r="E20" s="205"/>
      <c r="F20" s="206"/>
      <c r="G20" s="205"/>
      <c r="H20" s="206"/>
      <c r="I20" s="205">
        <f>SUMIF(F47:F51,A20,I47:I51)</f>
        <v>0</v>
      </c>
      <c r="J20" s="219"/>
    </row>
    <row r="21" spans="1:10" ht="23.25" customHeight="1" x14ac:dyDescent="0.2">
      <c r="A21" s="3"/>
      <c r="B21" s="63" t="s">
        <v>28</v>
      </c>
      <c r="C21" s="64"/>
      <c r="D21" s="65"/>
      <c r="E21" s="220"/>
      <c r="F21" s="221"/>
      <c r="G21" s="220"/>
      <c r="H21" s="221"/>
      <c r="I21" s="220">
        <f>SUM(I16:J20)</f>
        <v>0</v>
      </c>
      <c r="J21" s="226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17">
        <f>ZakladDPHSniVypocet</f>
        <v>0</v>
      </c>
      <c r="H23" s="218"/>
      <c r="I23" s="218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24">
        <f>ZakladDPHSni*SazbaDPH1/100</f>
        <v>0</v>
      </c>
      <c r="H24" s="225"/>
      <c r="I24" s="225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17">
        <f>ZakladDPHZaklVypocet</f>
        <v>0</v>
      </c>
      <c r="H25" s="218"/>
      <c r="I25" s="218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3">
        <f>ZakladDPHZakl*SazbaDPH2/100</f>
        <v>0</v>
      </c>
      <c r="H26" s="214"/>
      <c r="I26" s="214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15">
        <f>0</f>
        <v>0</v>
      </c>
      <c r="H27" s="215"/>
      <c r="I27" s="215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02">
        <f>ZakladDPHSniVypocet+ZakladDPHZaklVypocet</f>
        <v>0</v>
      </c>
      <c r="H28" s="202"/>
      <c r="I28" s="202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216">
        <f>ZakladDPHSni+DPHSni+ZakladDPHZakl+DPHZakl+Zaokrouhleni</f>
        <v>0</v>
      </c>
      <c r="H29" s="216"/>
      <c r="I29" s="216"/>
      <c r="J29" s="107" t="s">
        <v>54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45457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09"/>
      <c r="E34" s="209"/>
      <c r="G34" s="209"/>
      <c r="H34" s="209"/>
      <c r="I34" s="209"/>
      <c r="J34" s="31"/>
    </row>
    <row r="35" spans="1:10" ht="12.75" customHeight="1" x14ac:dyDescent="0.2">
      <c r="A35" s="3"/>
      <c r="B35" s="3"/>
      <c r="D35" s="223" t="s">
        <v>2</v>
      </c>
      <c r="E35" s="223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">
      <c r="A39" s="85">
        <v>1</v>
      </c>
      <c r="B39" s="91" t="s">
        <v>52</v>
      </c>
      <c r="C39" s="193" t="s">
        <v>46</v>
      </c>
      <c r="D39" s="194"/>
      <c r="E39" s="194"/>
      <c r="F39" s="96">
        <f>'Rozpočet Pol'!AC51</f>
        <v>0</v>
      </c>
      <c r="G39" s="97">
        <f>'Rozpočet Pol'!AD51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10" ht="25.5" hidden="1" customHeight="1" x14ac:dyDescent="0.2">
      <c r="A40" s="85"/>
      <c r="B40" s="195" t="s">
        <v>53</v>
      </c>
      <c r="C40" s="196"/>
      <c r="D40" s="196"/>
      <c r="E40" s="197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75" x14ac:dyDescent="0.25">
      <c r="B44" s="108" t="s">
        <v>55</v>
      </c>
    </row>
    <row r="46" spans="1:10" ht="25.5" customHeight="1" x14ac:dyDescent="0.2">
      <c r="A46" s="109"/>
      <c r="B46" s="113" t="s">
        <v>16</v>
      </c>
      <c r="C46" s="113" t="s">
        <v>5</v>
      </c>
      <c r="D46" s="114"/>
      <c r="E46" s="114"/>
      <c r="F46" s="117" t="s">
        <v>56</v>
      </c>
      <c r="G46" s="117"/>
      <c r="H46" s="117"/>
      <c r="I46" s="198" t="s">
        <v>28</v>
      </c>
      <c r="J46" s="198"/>
    </row>
    <row r="47" spans="1:10" ht="25.5" customHeight="1" x14ac:dyDescent="0.2">
      <c r="A47" s="110"/>
      <c r="B47" s="118" t="s">
        <v>57</v>
      </c>
      <c r="C47" s="200" t="s">
        <v>58</v>
      </c>
      <c r="D47" s="201"/>
      <c r="E47" s="201"/>
      <c r="F47" s="120" t="s">
        <v>23</v>
      </c>
      <c r="G47" s="121"/>
      <c r="H47" s="121"/>
      <c r="I47" s="199">
        <f>'Rozpočet Pol'!G8</f>
        <v>0</v>
      </c>
      <c r="J47" s="199"/>
    </row>
    <row r="48" spans="1:10" ht="25.5" customHeight="1" x14ac:dyDescent="0.2">
      <c r="A48" s="110"/>
      <c r="B48" s="112" t="s">
        <v>59</v>
      </c>
      <c r="C48" s="188" t="s">
        <v>60</v>
      </c>
      <c r="D48" s="189"/>
      <c r="E48" s="189"/>
      <c r="F48" s="122" t="s">
        <v>23</v>
      </c>
      <c r="G48" s="123"/>
      <c r="H48" s="123"/>
      <c r="I48" s="187">
        <f>'Rozpočet Pol'!G24</f>
        <v>0</v>
      </c>
      <c r="J48" s="187"/>
    </row>
    <row r="49" spans="1:10" ht="25.5" customHeight="1" x14ac:dyDescent="0.2">
      <c r="A49" s="110"/>
      <c r="B49" s="112" t="s">
        <v>61</v>
      </c>
      <c r="C49" s="188" t="s">
        <v>62</v>
      </c>
      <c r="D49" s="189"/>
      <c r="E49" s="189"/>
      <c r="F49" s="122" t="s">
        <v>23</v>
      </c>
      <c r="G49" s="123"/>
      <c r="H49" s="123"/>
      <c r="I49" s="187">
        <f>'Rozpočet Pol'!G33</f>
        <v>0</v>
      </c>
      <c r="J49" s="187"/>
    </row>
    <row r="50" spans="1:10" ht="25.5" customHeight="1" x14ac:dyDescent="0.2">
      <c r="A50" s="110"/>
      <c r="B50" s="112" t="s">
        <v>63</v>
      </c>
      <c r="C50" s="188" t="s">
        <v>64</v>
      </c>
      <c r="D50" s="189"/>
      <c r="E50" s="189"/>
      <c r="F50" s="122" t="s">
        <v>23</v>
      </c>
      <c r="G50" s="123"/>
      <c r="H50" s="123"/>
      <c r="I50" s="187">
        <f>'Rozpočet Pol'!G40</f>
        <v>0</v>
      </c>
      <c r="J50" s="187"/>
    </row>
    <row r="51" spans="1:10" ht="25.5" customHeight="1" x14ac:dyDescent="0.2">
      <c r="A51" s="110"/>
      <c r="B51" s="119" t="s">
        <v>65</v>
      </c>
      <c r="C51" s="184" t="s">
        <v>26</v>
      </c>
      <c r="D51" s="185"/>
      <c r="E51" s="185"/>
      <c r="F51" s="124" t="s">
        <v>65</v>
      </c>
      <c r="G51" s="125"/>
      <c r="H51" s="125"/>
      <c r="I51" s="183">
        <f>'Rozpočet Pol'!G42</f>
        <v>0</v>
      </c>
      <c r="J51" s="183"/>
    </row>
    <row r="52" spans="1:10" ht="25.5" customHeight="1" x14ac:dyDescent="0.2">
      <c r="A52" s="111"/>
      <c r="B52" s="115" t="s">
        <v>1</v>
      </c>
      <c r="C52" s="115"/>
      <c r="D52" s="116"/>
      <c r="E52" s="116"/>
      <c r="F52" s="126"/>
      <c r="G52" s="127"/>
      <c r="H52" s="127"/>
      <c r="I52" s="186">
        <f>SUM(I47:I51)</f>
        <v>0</v>
      </c>
      <c r="J52" s="186"/>
    </row>
    <row r="53" spans="1:10" x14ac:dyDescent="0.2">
      <c r="F53" s="84"/>
      <c r="G53" s="84"/>
      <c r="H53" s="84"/>
      <c r="I53" s="84"/>
      <c r="J53" s="84"/>
    </row>
    <row r="54" spans="1:10" x14ac:dyDescent="0.2">
      <c r="F54" s="84"/>
      <c r="G54" s="84"/>
      <c r="H54" s="84"/>
      <c r="I54" s="84"/>
      <c r="J54" s="84"/>
    </row>
    <row r="55" spans="1:10" x14ac:dyDescent="0.2">
      <c r="F55" s="84"/>
      <c r="G55" s="84"/>
      <c r="H55" s="84"/>
      <c r="I55" s="84"/>
      <c r="J55" s="84"/>
    </row>
  </sheetData>
  <sheetProtection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51:J51"/>
    <mergeCell ref="C51:E51"/>
    <mergeCell ref="I52:J52"/>
    <mergeCell ref="I48:J48"/>
    <mergeCell ref="C48:E48"/>
    <mergeCell ref="I49:J49"/>
    <mergeCell ref="C49:E49"/>
    <mergeCell ref="I50:J50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F4A4D-E994-4896-A971-9B636F5EAF77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68" t="s">
        <v>41</v>
      </c>
      <c r="B2" s="67"/>
      <c r="C2" s="233"/>
      <c r="D2" s="233"/>
      <c r="E2" s="233"/>
      <c r="F2" s="233"/>
      <c r="G2" s="234"/>
    </row>
    <row r="3" spans="1:7" ht="24.95" hidden="1" customHeight="1" x14ac:dyDescent="0.2">
      <c r="A3" s="68" t="s">
        <v>7</v>
      </c>
      <c r="B3" s="67"/>
      <c r="C3" s="233"/>
      <c r="D3" s="233"/>
      <c r="E3" s="233"/>
      <c r="F3" s="233"/>
      <c r="G3" s="234"/>
    </row>
    <row r="4" spans="1:7" ht="24.95" hidden="1" customHeight="1" x14ac:dyDescent="0.2">
      <c r="A4" s="68" t="s">
        <v>8</v>
      </c>
      <c r="B4" s="67"/>
      <c r="C4" s="233"/>
      <c r="D4" s="233"/>
      <c r="E4" s="233"/>
      <c r="F4" s="233"/>
      <c r="G4" s="23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2A611-B749-4BAF-8FFB-D66C5CBE7FB3}">
  <sheetPr>
    <outlinePr summaryBelow="0"/>
  </sheetPr>
  <dimension ref="A1:BH61"/>
  <sheetViews>
    <sheetView tabSelected="1"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35" t="s">
        <v>6</v>
      </c>
      <c r="B1" s="235"/>
      <c r="C1" s="235"/>
      <c r="D1" s="235"/>
      <c r="E1" s="235"/>
      <c r="F1" s="235"/>
      <c r="G1" s="235"/>
      <c r="AE1" t="s">
        <v>68</v>
      </c>
    </row>
    <row r="2" spans="1:60" ht="24.95" customHeight="1" x14ac:dyDescent="0.2">
      <c r="A2" s="132" t="s">
        <v>67</v>
      </c>
      <c r="B2" s="130"/>
      <c r="C2" s="236" t="s">
        <v>184</v>
      </c>
      <c r="D2" s="237"/>
      <c r="E2" s="237"/>
      <c r="F2" s="237"/>
      <c r="G2" s="238"/>
      <c r="AE2" t="s">
        <v>69</v>
      </c>
    </row>
    <row r="3" spans="1:60" ht="24.95" customHeight="1" x14ac:dyDescent="0.2">
      <c r="A3" s="133" t="s">
        <v>7</v>
      </c>
      <c r="B3" s="131"/>
      <c r="C3" s="239" t="s">
        <v>43</v>
      </c>
      <c r="D3" s="240"/>
      <c r="E3" s="240"/>
      <c r="F3" s="240"/>
      <c r="G3" s="241"/>
      <c r="AE3" t="s">
        <v>70</v>
      </c>
    </row>
    <row r="4" spans="1:60" ht="24.95" hidden="1" customHeight="1" x14ac:dyDescent="0.2">
      <c r="A4" s="133" t="s">
        <v>8</v>
      </c>
      <c r="B4" s="131"/>
      <c r="C4" s="239"/>
      <c r="D4" s="240"/>
      <c r="E4" s="240"/>
      <c r="F4" s="240"/>
      <c r="G4" s="241"/>
      <c r="AE4" t="s">
        <v>71</v>
      </c>
    </row>
    <row r="5" spans="1:60" hidden="1" x14ac:dyDescent="0.2">
      <c r="A5" s="134" t="s">
        <v>72</v>
      </c>
      <c r="B5" s="135"/>
      <c r="C5" s="135"/>
      <c r="D5" s="136"/>
      <c r="E5" s="136"/>
      <c r="F5" s="136"/>
      <c r="G5" s="137"/>
      <c r="AE5" t="s">
        <v>73</v>
      </c>
    </row>
    <row r="7" spans="1:60" ht="38.25" x14ac:dyDescent="0.2">
      <c r="A7" s="142" t="s">
        <v>74</v>
      </c>
      <c r="B7" s="143" t="s">
        <v>75</v>
      </c>
      <c r="C7" s="143" t="s">
        <v>76</v>
      </c>
      <c r="D7" s="142" t="s">
        <v>77</v>
      </c>
      <c r="E7" s="142" t="s">
        <v>78</v>
      </c>
      <c r="F7" s="138" t="s">
        <v>79</v>
      </c>
      <c r="G7" s="157" t="s">
        <v>28</v>
      </c>
      <c r="H7" s="158" t="s">
        <v>29</v>
      </c>
      <c r="I7" s="158" t="s">
        <v>80</v>
      </c>
      <c r="J7" s="158" t="s">
        <v>30</v>
      </c>
      <c r="K7" s="158" t="s">
        <v>81</v>
      </c>
      <c r="L7" s="158" t="s">
        <v>82</v>
      </c>
      <c r="M7" s="158" t="s">
        <v>83</v>
      </c>
      <c r="N7" s="158" t="s">
        <v>84</v>
      </c>
      <c r="O7" s="158" t="s">
        <v>85</v>
      </c>
      <c r="P7" s="158" t="s">
        <v>86</v>
      </c>
      <c r="Q7" s="158" t="s">
        <v>87</v>
      </c>
      <c r="R7" s="158" t="s">
        <v>88</v>
      </c>
      <c r="S7" s="158" t="s">
        <v>89</v>
      </c>
      <c r="T7" s="158" t="s">
        <v>90</v>
      </c>
      <c r="U7" s="145" t="s">
        <v>91</v>
      </c>
    </row>
    <row r="8" spans="1:60" x14ac:dyDescent="0.2">
      <c r="A8" s="159" t="s">
        <v>92</v>
      </c>
      <c r="B8" s="160" t="s">
        <v>57</v>
      </c>
      <c r="C8" s="161" t="s">
        <v>58</v>
      </c>
      <c r="D8" s="162"/>
      <c r="E8" s="163"/>
      <c r="F8" s="164"/>
      <c r="G8" s="164">
        <f>SUMIF(AE9:AE23,"&lt;&gt;NOR",G9:G23)</f>
        <v>0</v>
      </c>
      <c r="H8" s="164"/>
      <c r="I8" s="164">
        <f>SUM(I9:I23)</f>
        <v>0</v>
      </c>
      <c r="J8" s="164"/>
      <c r="K8" s="164">
        <f>SUM(K9:K23)</f>
        <v>0</v>
      </c>
      <c r="L8" s="164"/>
      <c r="M8" s="164">
        <f>SUM(M9:M23)</f>
        <v>0</v>
      </c>
      <c r="N8" s="144"/>
      <c r="O8" s="144">
        <f>SUM(O9:O23)</f>
        <v>28.048020000000001</v>
      </c>
      <c r="P8" s="144"/>
      <c r="Q8" s="144">
        <f>SUM(Q9:Q23)</f>
        <v>0</v>
      </c>
      <c r="R8" s="144"/>
      <c r="S8" s="144"/>
      <c r="T8" s="159"/>
      <c r="U8" s="144">
        <f>SUM(U9:U23)</f>
        <v>394.66</v>
      </c>
      <c r="AE8" t="s">
        <v>93</v>
      </c>
    </row>
    <row r="9" spans="1:60" outlineLevel="1" x14ac:dyDescent="0.2">
      <c r="A9" s="140">
        <v>1</v>
      </c>
      <c r="B9" s="140" t="s">
        <v>94</v>
      </c>
      <c r="C9" s="176" t="s">
        <v>95</v>
      </c>
      <c r="D9" s="146" t="s">
        <v>96</v>
      </c>
      <c r="E9" s="152">
        <v>28.02</v>
      </c>
      <c r="F9" s="154">
        <f t="shared" ref="F9:F23" si="0">H9+J9</f>
        <v>0</v>
      </c>
      <c r="G9" s="155">
        <f t="shared" ref="G9:G23" si="1">ROUND(E9*F9,2)</f>
        <v>0</v>
      </c>
      <c r="H9" s="155"/>
      <c r="I9" s="155">
        <f t="shared" ref="I9:I23" si="2">ROUND(E9*H9,2)</f>
        <v>0</v>
      </c>
      <c r="J9" s="155"/>
      <c r="K9" s="155">
        <f t="shared" ref="K9:K23" si="3">ROUND(E9*J9,2)</f>
        <v>0</v>
      </c>
      <c r="L9" s="155">
        <v>21</v>
      </c>
      <c r="M9" s="155">
        <f t="shared" ref="M9:M23" si="4">G9*(1+L9/100)</f>
        <v>0</v>
      </c>
      <c r="N9" s="147">
        <v>1E-3</v>
      </c>
      <c r="O9" s="147">
        <f t="shared" ref="O9:O23" si="5">ROUND(E9*N9,5)</f>
        <v>2.802E-2</v>
      </c>
      <c r="P9" s="147">
        <v>0</v>
      </c>
      <c r="Q9" s="147">
        <f t="shared" ref="Q9:Q23" si="6">ROUND(E9*P9,5)</f>
        <v>0</v>
      </c>
      <c r="R9" s="147"/>
      <c r="S9" s="147"/>
      <c r="T9" s="148">
        <v>0</v>
      </c>
      <c r="U9" s="147">
        <f t="shared" ref="U9:U23" si="7">ROUND(E9*T9,2)</f>
        <v>0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97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">
      <c r="A10" s="140">
        <v>2</v>
      </c>
      <c r="B10" s="140" t="s">
        <v>98</v>
      </c>
      <c r="C10" s="176" t="s">
        <v>99</v>
      </c>
      <c r="D10" s="146" t="s">
        <v>100</v>
      </c>
      <c r="E10" s="152">
        <v>46.7</v>
      </c>
      <c r="F10" s="154">
        <f t="shared" si="0"/>
        <v>0</v>
      </c>
      <c r="G10" s="155">
        <f t="shared" si="1"/>
        <v>0</v>
      </c>
      <c r="H10" s="155"/>
      <c r="I10" s="155">
        <f t="shared" si="2"/>
        <v>0</v>
      </c>
      <c r="J10" s="155"/>
      <c r="K10" s="155">
        <f t="shared" si="3"/>
        <v>0</v>
      </c>
      <c r="L10" s="155">
        <v>21</v>
      </c>
      <c r="M10" s="155">
        <f t="shared" si="4"/>
        <v>0</v>
      </c>
      <c r="N10" s="147">
        <v>0.6</v>
      </c>
      <c r="O10" s="147">
        <f t="shared" si="5"/>
        <v>28.02</v>
      </c>
      <c r="P10" s="147">
        <v>0</v>
      </c>
      <c r="Q10" s="147">
        <f t="shared" si="6"/>
        <v>0</v>
      </c>
      <c r="R10" s="147"/>
      <c r="S10" s="147"/>
      <c r="T10" s="148">
        <v>0</v>
      </c>
      <c r="U10" s="147">
        <f t="shared" si="7"/>
        <v>0</v>
      </c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97</v>
      </c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outlineLevel="1" x14ac:dyDescent="0.2">
      <c r="A11" s="140">
        <v>3</v>
      </c>
      <c r="B11" s="140" t="s">
        <v>101</v>
      </c>
      <c r="C11" s="176" t="s">
        <v>102</v>
      </c>
      <c r="D11" s="146" t="s">
        <v>100</v>
      </c>
      <c r="E11" s="152">
        <v>134.80000000000001</v>
      </c>
      <c r="F11" s="154">
        <f t="shared" si="0"/>
        <v>0</v>
      </c>
      <c r="G11" s="155">
        <f t="shared" si="1"/>
        <v>0</v>
      </c>
      <c r="H11" s="155"/>
      <c r="I11" s="155">
        <f t="shared" si="2"/>
        <v>0</v>
      </c>
      <c r="J11" s="155"/>
      <c r="K11" s="155">
        <f t="shared" si="3"/>
        <v>0</v>
      </c>
      <c r="L11" s="155">
        <v>21</v>
      </c>
      <c r="M11" s="155">
        <f t="shared" si="4"/>
        <v>0</v>
      </c>
      <c r="N11" s="147">
        <v>0</v>
      </c>
      <c r="O11" s="147">
        <f t="shared" si="5"/>
        <v>0</v>
      </c>
      <c r="P11" s="147">
        <v>0</v>
      </c>
      <c r="Q11" s="147">
        <f t="shared" si="6"/>
        <v>0</v>
      </c>
      <c r="R11" s="147"/>
      <c r="S11" s="147"/>
      <c r="T11" s="148">
        <v>9.7000000000000003E-2</v>
      </c>
      <c r="U11" s="147">
        <f t="shared" si="7"/>
        <v>13.08</v>
      </c>
      <c r="V11" s="139"/>
      <c r="W11" s="139"/>
      <c r="X11" s="139"/>
      <c r="Y11" s="139"/>
      <c r="Z11" s="139"/>
      <c r="AA11" s="139"/>
      <c r="AB11" s="139"/>
      <c r="AC11" s="139"/>
      <c r="AD11" s="139"/>
      <c r="AE11" s="139" t="s">
        <v>103</v>
      </c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outlineLevel="1" x14ac:dyDescent="0.2">
      <c r="A12" s="140">
        <v>4</v>
      </c>
      <c r="B12" s="140" t="s">
        <v>104</v>
      </c>
      <c r="C12" s="176" t="s">
        <v>105</v>
      </c>
      <c r="D12" s="146" t="s">
        <v>100</v>
      </c>
      <c r="E12" s="152">
        <v>380</v>
      </c>
      <c r="F12" s="154">
        <f t="shared" si="0"/>
        <v>0</v>
      </c>
      <c r="G12" s="155">
        <f t="shared" si="1"/>
        <v>0</v>
      </c>
      <c r="H12" s="155"/>
      <c r="I12" s="155">
        <f t="shared" si="2"/>
        <v>0</v>
      </c>
      <c r="J12" s="155"/>
      <c r="K12" s="155">
        <f t="shared" si="3"/>
        <v>0</v>
      </c>
      <c r="L12" s="155">
        <v>21</v>
      </c>
      <c r="M12" s="155">
        <f t="shared" si="4"/>
        <v>0</v>
      </c>
      <c r="N12" s="147">
        <v>0</v>
      </c>
      <c r="O12" s="147">
        <f t="shared" si="5"/>
        <v>0</v>
      </c>
      <c r="P12" s="147">
        <v>0</v>
      </c>
      <c r="Q12" s="147">
        <f t="shared" si="6"/>
        <v>0</v>
      </c>
      <c r="R12" s="147"/>
      <c r="S12" s="147"/>
      <c r="T12" s="148">
        <v>0.223</v>
      </c>
      <c r="U12" s="147">
        <f t="shared" si="7"/>
        <v>84.74</v>
      </c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103</v>
      </c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40">
        <v>5</v>
      </c>
      <c r="B13" s="140" t="s">
        <v>106</v>
      </c>
      <c r="C13" s="176" t="s">
        <v>107</v>
      </c>
      <c r="D13" s="146" t="s">
        <v>100</v>
      </c>
      <c r="E13" s="152">
        <v>380</v>
      </c>
      <c r="F13" s="154">
        <f t="shared" si="0"/>
        <v>0</v>
      </c>
      <c r="G13" s="155">
        <f t="shared" si="1"/>
        <v>0</v>
      </c>
      <c r="H13" s="155"/>
      <c r="I13" s="155">
        <f t="shared" si="2"/>
        <v>0</v>
      </c>
      <c r="J13" s="155"/>
      <c r="K13" s="155">
        <f t="shared" si="3"/>
        <v>0</v>
      </c>
      <c r="L13" s="155">
        <v>21</v>
      </c>
      <c r="M13" s="155">
        <f t="shared" si="4"/>
        <v>0</v>
      </c>
      <c r="N13" s="147">
        <v>0</v>
      </c>
      <c r="O13" s="147">
        <f t="shared" si="5"/>
        <v>0</v>
      </c>
      <c r="P13" s="147">
        <v>0</v>
      </c>
      <c r="Q13" s="147">
        <f t="shared" si="6"/>
        <v>0</v>
      </c>
      <c r="R13" s="147"/>
      <c r="S13" s="147"/>
      <c r="T13" s="148">
        <v>8.7999999999999995E-2</v>
      </c>
      <c r="U13" s="147">
        <f t="shared" si="7"/>
        <v>33.44</v>
      </c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103</v>
      </c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40">
        <v>6</v>
      </c>
      <c r="B14" s="140" t="s">
        <v>108</v>
      </c>
      <c r="C14" s="176" t="s">
        <v>109</v>
      </c>
      <c r="D14" s="146" t="s">
        <v>100</v>
      </c>
      <c r="E14" s="152">
        <v>37.799999999999997</v>
      </c>
      <c r="F14" s="154">
        <f t="shared" si="0"/>
        <v>0</v>
      </c>
      <c r="G14" s="155">
        <f t="shared" si="1"/>
        <v>0</v>
      </c>
      <c r="H14" s="155"/>
      <c r="I14" s="155">
        <f t="shared" si="2"/>
        <v>0</v>
      </c>
      <c r="J14" s="155"/>
      <c r="K14" s="155">
        <f t="shared" si="3"/>
        <v>0</v>
      </c>
      <c r="L14" s="155">
        <v>21</v>
      </c>
      <c r="M14" s="155">
        <f t="shared" si="4"/>
        <v>0</v>
      </c>
      <c r="N14" s="147">
        <v>0</v>
      </c>
      <c r="O14" s="147">
        <f t="shared" si="5"/>
        <v>0</v>
      </c>
      <c r="P14" s="147">
        <v>0</v>
      </c>
      <c r="Q14" s="147">
        <f t="shared" si="6"/>
        <v>0</v>
      </c>
      <c r="R14" s="147"/>
      <c r="S14" s="147"/>
      <c r="T14" s="148">
        <v>0.80230000000000001</v>
      </c>
      <c r="U14" s="147">
        <f t="shared" si="7"/>
        <v>30.33</v>
      </c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110</v>
      </c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1" x14ac:dyDescent="0.2">
      <c r="A15" s="140">
        <v>7</v>
      </c>
      <c r="B15" s="140" t="s">
        <v>111</v>
      </c>
      <c r="C15" s="176" t="s">
        <v>112</v>
      </c>
      <c r="D15" s="146" t="s">
        <v>100</v>
      </c>
      <c r="E15" s="152">
        <v>37.799999999999997</v>
      </c>
      <c r="F15" s="154">
        <f t="shared" si="0"/>
        <v>0</v>
      </c>
      <c r="G15" s="155">
        <f t="shared" si="1"/>
        <v>0</v>
      </c>
      <c r="H15" s="155"/>
      <c r="I15" s="155">
        <f t="shared" si="2"/>
        <v>0</v>
      </c>
      <c r="J15" s="155"/>
      <c r="K15" s="155">
        <f t="shared" si="3"/>
        <v>0</v>
      </c>
      <c r="L15" s="155">
        <v>21</v>
      </c>
      <c r="M15" s="155">
        <f t="shared" si="4"/>
        <v>0</v>
      </c>
      <c r="N15" s="147">
        <v>0</v>
      </c>
      <c r="O15" s="147">
        <f t="shared" si="5"/>
        <v>0</v>
      </c>
      <c r="P15" s="147">
        <v>0</v>
      </c>
      <c r="Q15" s="147">
        <f t="shared" si="6"/>
        <v>0</v>
      </c>
      <c r="R15" s="147"/>
      <c r="S15" s="147"/>
      <c r="T15" s="148">
        <v>0.38979999999999998</v>
      </c>
      <c r="U15" s="147">
        <f t="shared" si="7"/>
        <v>14.73</v>
      </c>
      <c r="V15" s="139"/>
      <c r="W15" s="139"/>
      <c r="X15" s="139"/>
      <c r="Y15" s="139"/>
      <c r="Z15" s="139"/>
      <c r="AA15" s="139"/>
      <c r="AB15" s="139"/>
      <c r="AC15" s="139"/>
      <c r="AD15" s="139"/>
      <c r="AE15" s="139" t="s">
        <v>103</v>
      </c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ht="22.5" outlineLevel="1" x14ac:dyDescent="0.2">
      <c r="A16" s="140">
        <v>8</v>
      </c>
      <c r="B16" s="140" t="s">
        <v>113</v>
      </c>
      <c r="C16" s="176" t="s">
        <v>114</v>
      </c>
      <c r="D16" s="146" t="s">
        <v>100</v>
      </c>
      <c r="E16" s="152">
        <v>354.34</v>
      </c>
      <c r="F16" s="154">
        <f t="shared" si="0"/>
        <v>0</v>
      </c>
      <c r="G16" s="155">
        <f t="shared" si="1"/>
        <v>0</v>
      </c>
      <c r="H16" s="155"/>
      <c r="I16" s="155">
        <f t="shared" si="2"/>
        <v>0</v>
      </c>
      <c r="J16" s="155"/>
      <c r="K16" s="155">
        <f t="shared" si="3"/>
        <v>0</v>
      </c>
      <c r="L16" s="155">
        <v>21</v>
      </c>
      <c r="M16" s="155">
        <f t="shared" si="4"/>
        <v>0</v>
      </c>
      <c r="N16" s="147">
        <v>0</v>
      </c>
      <c r="O16" s="147">
        <f t="shared" si="5"/>
        <v>0</v>
      </c>
      <c r="P16" s="147">
        <v>0</v>
      </c>
      <c r="Q16" s="147">
        <f t="shared" si="6"/>
        <v>0</v>
      </c>
      <c r="R16" s="147"/>
      <c r="S16" s="147"/>
      <c r="T16" s="148">
        <v>1.0999999999999999E-2</v>
      </c>
      <c r="U16" s="147">
        <f t="shared" si="7"/>
        <v>3.9</v>
      </c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103</v>
      </c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ht="22.5" outlineLevel="1" x14ac:dyDescent="0.2">
      <c r="A17" s="140">
        <v>9</v>
      </c>
      <c r="B17" s="140" t="s">
        <v>115</v>
      </c>
      <c r="C17" s="176" t="s">
        <v>116</v>
      </c>
      <c r="D17" s="146" t="s">
        <v>100</v>
      </c>
      <c r="E17" s="152">
        <v>354.34</v>
      </c>
      <c r="F17" s="154">
        <f t="shared" si="0"/>
        <v>0</v>
      </c>
      <c r="G17" s="155">
        <f t="shared" si="1"/>
        <v>0</v>
      </c>
      <c r="H17" s="155"/>
      <c r="I17" s="155">
        <f t="shared" si="2"/>
        <v>0</v>
      </c>
      <c r="J17" s="155"/>
      <c r="K17" s="155">
        <f t="shared" si="3"/>
        <v>0</v>
      </c>
      <c r="L17" s="155">
        <v>21</v>
      </c>
      <c r="M17" s="155">
        <f t="shared" si="4"/>
        <v>0</v>
      </c>
      <c r="N17" s="147">
        <v>0</v>
      </c>
      <c r="O17" s="147">
        <f t="shared" si="5"/>
        <v>0</v>
      </c>
      <c r="P17" s="147">
        <v>0</v>
      </c>
      <c r="Q17" s="147">
        <f t="shared" si="6"/>
        <v>0</v>
      </c>
      <c r="R17" s="147"/>
      <c r="S17" s="147"/>
      <c r="T17" s="148">
        <v>5.2999999999999999E-2</v>
      </c>
      <c r="U17" s="147">
        <f t="shared" si="7"/>
        <v>18.78</v>
      </c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103</v>
      </c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40">
        <v>10</v>
      </c>
      <c r="B18" s="140" t="s">
        <v>117</v>
      </c>
      <c r="C18" s="176" t="s">
        <v>118</v>
      </c>
      <c r="D18" s="146" t="s">
        <v>100</v>
      </c>
      <c r="E18" s="152">
        <v>44.66</v>
      </c>
      <c r="F18" s="154">
        <f t="shared" si="0"/>
        <v>0</v>
      </c>
      <c r="G18" s="155">
        <f t="shared" si="1"/>
        <v>0</v>
      </c>
      <c r="H18" s="155"/>
      <c r="I18" s="155">
        <f t="shared" si="2"/>
        <v>0</v>
      </c>
      <c r="J18" s="155"/>
      <c r="K18" s="155">
        <f t="shared" si="3"/>
        <v>0</v>
      </c>
      <c r="L18" s="155">
        <v>21</v>
      </c>
      <c r="M18" s="155">
        <f t="shared" si="4"/>
        <v>0</v>
      </c>
      <c r="N18" s="147">
        <v>0</v>
      </c>
      <c r="O18" s="147">
        <f t="shared" si="5"/>
        <v>0</v>
      </c>
      <c r="P18" s="147">
        <v>0</v>
      </c>
      <c r="Q18" s="147">
        <f t="shared" si="6"/>
        <v>0</v>
      </c>
      <c r="R18" s="147"/>
      <c r="S18" s="147"/>
      <c r="T18" s="148">
        <v>3.5999999999999997E-2</v>
      </c>
      <c r="U18" s="147">
        <f t="shared" si="7"/>
        <v>1.61</v>
      </c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103</v>
      </c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outlineLevel="1" x14ac:dyDescent="0.2">
      <c r="A19" s="140">
        <v>11</v>
      </c>
      <c r="B19" s="140" t="s">
        <v>119</v>
      </c>
      <c r="C19" s="176" t="s">
        <v>120</v>
      </c>
      <c r="D19" s="146" t="s">
        <v>100</v>
      </c>
      <c r="E19" s="152">
        <v>354.34</v>
      </c>
      <c r="F19" s="154">
        <f t="shared" si="0"/>
        <v>0</v>
      </c>
      <c r="G19" s="155">
        <f t="shared" si="1"/>
        <v>0</v>
      </c>
      <c r="H19" s="155"/>
      <c r="I19" s="155">
        <f t="shared" si="2"/>
        <v>0</v>
      </c>
      <c r="J19" s="155"/>
      <c r="K19" s="155">
        <f t="shared" si="3"/>
        <v>0</v>
      </c>
      <c r="L19" s="155">
        <v>21</v>
      </c>
      <c r="M19" s="155">
        <f t="shared" si="4"/>
        <v>0</v>
      </c>
      <c r="N19" s="147">
        <v>0</v>
      </c>
      <c r="O19" s="147">
        <f t="shared" si="5"/>
        <v>0</v>
      </c>
      <c r="P19" s="147">
        <v>0</v>
      </c>
      <c r="Q19" s="147">
        <f t="shared" si="6"/>
        <v>0</v>
      </c>
      <c r="R19" s="147"/>
      <c r="S19" s="147"/>
      <c r="T19" s="148">
        <v>8.9999999999999993E-3</v>
      </c>
      <c r="U19" s="147">
        <f t="shared" si="7"/>
        <v>3.19</v>
      </c>
      <c r="V19" s="139"/>
      <c r="W19" s="139"/>
      <c r="X19" s="139"/>
      <c r="Y19" s="139"/>
      <c r="Z19" s="139"/>
      <c r="AA19" s="139"/>
      <c r="AB19" s="139"/>
      <c r="AC19" s="139"/>
      <c r="AD19" s="139"/>
      <c r="AE19" s="139" t="s">
        <v>103</v>
      </c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ht="22.5" outlineLevel="1" x14ac:dyDescent="0.2">
      <c r="A20" s="140">
        <v>12</v>
      </c>
      <c r="B20" s="140" t="s">
        <v>121</v>
      </c>
      <c r="C20" s="176" t="s">
        <v>122</v>
      </c>
      <c r="D20" s="146" t="s">
        <v>100</v>
      </c>
      <c r="E20" s="152">
        <v>566.94399999999996</v>
      </c>
      <c r="F20" s="154">
        <f t="shared" si="0"/>
        <v>0</v>
      </c>
      <c r="G20" s="155">
        <f t="shared" si="1"/>
        <v>0</v>
      </c>
      <c r="H20" s="155"/>
      <c r="I20" s="155">
        <f t="shared" si="2"/>
        <v>0</v>
      </c>
      <c r="J20" s="155"/>
      <c r="K20" s="155">
        <f t="shared" si="3"/>
        <v>0</v>
      </c>
      <c r="L20" s="155">
        <v>21</v>
      </c>
      <c r="M20" s="155">
        <f t="shared" si="4"/>
        <v>0</v>
      </c>
      <c r="N20" s="147">
        <v>0</v>
      </c>
      <c r="O20" s="147">
        <f t="shared" si="5"/>
        <v>0</v>
      </c>
      <c r="P20" s="147">
        <v>0</v>
      </c>
      <c r="Q20" s="147">
        <f t="shared" si="6"/>
        <v>0</v>
      </c>
      <c r="R20" s="147"/>
      <c r="S20" s="147"/>
      <c r="T20" s="148">
        <v>0</v>
      </c>
      <c r="U20" s="147">
        <f t="shared" si="7"/>
        <v>0</v>
      </c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103</v>
      </c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 x14ac:dyDescent="0.2">
      <c r="A21" s="140">
        <v>13</v>
      </c>
      <c r="B21" s="140" t="s">
        <v>123</v>
      </c>
      <c r="C21" s="176" t="s">
        <v>124</v>
      </c>
      <c r="D21" s="146" t="s">
        <v>100</v>
      </c>
      <c r="E21" s="152">
        <v>18.8</v>
      </c>
      <c r="F21" s="154">
        <f t="shared" si="0"/>
        <v>0</v>
      </c>
      <c r="G21" s="155">
        <f t="shared" si="1"/>
        <v>0</v>
      </c>
      <c r="H21" s="155"/>
      <c r="I21" s="155">
        <f t="shared" si="2"/>
        <v>0</v>
      </c>
      <c r="J21" s="155"/>
      <c r="K21" s="155">
        <f t="shared" si="3"/>
        <v>0</v>
      </c>
      <c r="L21" s="155">
        <v>21</v>
      </c>
      <c r="M21" s="155">
        <f t="shared" si="4"/>
        <v>0</v>
      </c>
      <c r="N21" s="147">
        <v>0</v>
      </c>
      <c r="O21" s="147">
        <f t="shared" si="5"/>
        <v>0</v>
      </c>
      <c r="P21" s="147">
        <v>0</v>
      </c>
      <c r="Q21" s="147">
        <f t="shared" si="6"/>
        <v>0</v>
      </c>
      <c r="R21" s="147"/>
      <c r="S21" s="147"/>
      <c r="T21" s="148">
        <v>0.20200000000000001</v>
      </c>
      <c r="U21" s="147">
        <f t="shared" si="7"/>
        <v>3.8</v>
      </c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103</v>
      </c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 x14ac:dyDescent="0.2">
      <c r="A22" s="140">
        <v>14</v>
      </c>
      <c r="B22" s="140" t="s">
        <v>125</v>
      </c>
      <c r="C22" s="176" t="s">
        <v>126</v>
      </c>
      <c r="D22" s="146" t="s">
        <v>127</v>
      </c>
      <c r="E22" s="152">
        <v>934</v>
      </c>
      <c r="F22" s="154">
        <f t="shared" si="0"/>
        <v>0</v>
      </c>
      <c r="G22" s="155">
        <f t="shared" si="1"/>
        <v>0</v>
      </c>
      <c r="H22" s="155"/>
      <c r="I22" s="155">
        <f t="shared" si="2"/>
        <v>0</v>
      </c>
      <c r="J22" s="155"/>
      <c r="K22" s="155">
        <f t="shared" si="3"/>
        <v>0</v>
      </c>
      <c r="L22" s="155">
        <v>21</v>
      </c>
      <c r="M22" s="155">
        <f t="shared" si="4"/>
        <v>0</v>
      </c>
      <c r="N22" s="147">
        <v>0</v>
      </c>
      <c r="O22" s="147">
        <f t="shared" si="5"/>
        <v>0</v>
      </c>
      <c r="P22" s="147">
        <v>0</v>
      </c>
      <c r="Q22" s="147">
        <f t="shared" si="6"/>
        <v>0</v>
      </c>
      <c r="R22" s="147"/>
      <c r="S22" s="147"/>
      <c r="T22" s="148">
        <v>0.18</v>
      </c>
      <c r="U22" s="147">
        <f t="shared" si="7"/>
        <v>168.12</v>
      </c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103</v>
      </c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2">
      <c r="A23" s="140">
        <v>15</v>
      </c>
      <c r="B23" s="140" t="s">
        <v>128</v>
      </c>
      <c r="C23" s="176" t="s">
        <v>129</v>
      </c>
      <c r="D23" s="146" t="s">
        <v>127</v>
      </c>
      <c r="E23" s="152">
        <v>1052</v>
      </c>
      <c r="F23" s="154">
        <f t="shared" si="0"/>
        <v>0</v>
      </c>
      <c r="G23" s="155">
        <f t="shared" si="1"/>
        <v>0</v>
      </c>
      <c r="H23" s="155"/>
      <c r="I23" s="155">
        <f t="shared" si="2"/>
        <v>0</v>
      </c>
      <c r="J23" s="155"/>
      <c r="K23" s="155">
        <f t="shared" si="3"/>
        <v>0</v>
      </c>
      <c r="L23" s="155">
        <v>21</v>
      </c>
      <c r="M23" s="155">
        <f t="shared" si="4"/>
        <v>0</v>
      </c>
      <c r="N23" s="147">
        <v>0</v>
      </c>
      <c r="O23" s="147">
        <f t="shared" si="5"/>
        <v>0</v>
      </c>
      <c r="P23" s="147">
        <v>0</v>
      </c>
      <c r="Q23" s="147">
        <f t="shared" si="6"/>
        <v>0</v>
      </c>
      <c r="R23" s="147"/>
      <c r="S23" s="147"/>
      <c r="T23" s="148">
        <v>1.7999999999999999E-2</v>
      </c>
      <c r="U23" s="147">
        <f t="shared" si="7"/>
        <v>18.940000000000001</v>
      </c>
      <c r="V23" s="139"/>
      <c r="W23" s="139"/>
      <c r="X23" s="139"/>
      <c r="Y23" s="139"/>
      <c r="Z23" s="139"/>
      <c r="AA23" s="139"/>
      <c r="AB23" s="139"/>
      <c r="AC23" s="139"/>
      <c r="AD23" s="139"/>
      <c r="AE23" s="139" t="s">
        <v>103</v>
      </c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x14ac:dyDescent="0.2">
      <c r="A24" s="141" t="s">
        <v>92</v>
      </c>
      <c r="B24" s="141" t="s">
        <v>59</v>
      </c>
      <c r="C24" s="177" t="s">
        <v>60</v>
      </c>
      <c r="D24" s="149"/>
      <c r="E24" s="153"/>
      <c r="F24" s="156"/>
      <c r="G24" s="156">
        <f>SUMIF(AE25:AE32,"&lt;&gt;NOR",G25:G32)</f>
        <v>0</v>
      </c>
      <c r="H24" s="156"/>
      <c r="I24" s="156">
        <f>SUM(I25:I32)</f>
        <v>0</v>
      </c>
      <c r="J24" s="156"/>
      <c r="K24" s="156">
        <f>SUM(K25:K32)</f>
        <v>0</v>
      </c>
      <c r="L24" s="156"/>
      <c r="M24" s="156">
        <f>SUM(M25:M32)</f>
        <v>0</v>
      </c>
      <c r="N24" s="150"/>
      <c r="O24" s="150">
        <f>SUM(O25:O32)</f>
        <v>652.86078999999995</v>
      </c>
      <c r="P24" s="150"/>
      <c r="Q24" s="150">
        <f>SUM(Q25:Q32)</f>
        <v>0</v>
      </c>
      <c r="R24" s="150"/>
      <c r="S24" s="150"/>
      <c r="T24" s="151"/>
      <c r="U24" s="150">
        <f>SUM(U25:U32)</f>
        <v>491.89</v>
      </c>
      <c r="AE24" t="s">
        <v>93</v>
      </c>
    </row>
    <row r="25" spans="1:60" ht="22.5" outlineLevel="1" x14ac:dyDescent="0.2">
      <c r="A25" s="140">
        <v>16</v>
      </c>
      <c r="B25" s="140" t="s">
        <v>130</v>
      </c>
      <c r="C25" s="176" t="s">
        <v>131</v>
      </c>
      <c r="D25" s="146" t="s">
        <v>132</v>
      </c>
      <c r="E25" s="152">
        <v>962.02</v>
      </c>
      <c r="F25" s="154">
        <f t="shared" ref="F25:F32" si="8">H25+J25</f>
        <v>0</v>
      </c>
      <c r="G25" s="155">
        <f t="shared" ref="G25:G32" si="9">ROUND(E25*F25,2)</f>
        <v>0</v>
      </c>
      <c r="H25" s="155"/>
      <c r="I25" s="155">
        <f t="shared" ref="I25:I32" si="10">ROUND(E25*H25,2)</f>
        <v>0</v>
      </c>
      <c r="J25" s="155"/>
      <c r="K25" s="155">
        <f t="shared" ref="K25:K32" si="11">ROUND(E25*J25,2)</f>
        <v>0</v>
      </c>
      <c r="L25" s="155">
        <v>21</v>
      </c>
      <c r="M25" s="155">
        <f t="shared" ref="M25:M32" si="12">G25*(1+L25/100)</f>
        <v>0</v>
      </c>
      <c r="N25" s="147">
        <v>2.5999999999999999E-2</v>
      </c>
      <c r="O25" s="147">
        <f t="shared" ref="O25:O32" si="13">ROUND(E25*N25,5)</f>
        <v>25.012519999999999</v>
      </c>
      <c r="P25" s="147">
        <v>0</v>
      </c>
      <c r="Q25" s="147">
        <f t="shared" ref="Q25:Q32" si="14">ROUND(E25*P25,5)</f>
        <v>0</v>
      </c>
      <c r="R25" s="147"/>
      <c r="S25" s="147"/>
      <c r="T25" s="148">
        <v>0</v>
      </c>
      <c r="U25" s="147">
        <f t="shared" ref="U25:U32" si="15">ROUND(E25*T25,2)</f>
        <v>0</v>
      </c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97</v>
      </c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 x14ac:dyDescent="0.2">
      <c r="A26" s="140">
        <v>17</v>
      </c>
      <c r="B26" s="140" t="s">
        <v>133</v>
      </c>
      <c r="C26" s="176" t="s">
        <v>134</v>
      </c>
      <c r="D26" s="146" t="s">
        <v>127</v>
      </c>
      <c r="E26" s="152">
        <v>1025</v>
      </c>
      <c r="F26" s="154">
        <f t="shared" si="8"/>
        <v>0</v>
      </c>
      <c r="G26" s="155">
        <f t="shared" si="9"/>
        <v>0</v>
      </c>
      <c r="H26" s="155"/>
      <c r="I26" s="155">
        <f t="shared" si="10"/>
        <v>0</v>
      </c>
      <c r="J26" s="155"/>
      <c r="K26" s="155">
        <f t="shared" si="11"/>
        <v>0</v>
      </c>
      <c r="L26" s="155">
        <v>21</v>
      </c>
      <c r="M26" s="155">
        <f t="shared" si="12"/>
        <v>0</v>
      </c>
      <c r="N26" s="147">
        <v>0.55125000000000002</v>
      </c>
      <c r="O26" s="147">
        <f t="shared" si="13"/>
        <v>565.03125</v>
      </c>
      <c r="P26" s="147">
        <v>0</v>
      </c>
      <c r="Q26" s="147">
        <f t="shared" si="14"/>
        <v>0</v>
      </c>
      <c r="R26" s="147"/>
      <c r="S26" s="147"/>
      <c r="T26" s="148">
        <v>2.7E-2</v>
      </c>
      <c r="U26" s="147">
        <f t="shared" si="15"/>
        <v>27.68</v>
      </c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103</v>
      </c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2">
      <c r="A27" s="140">
        <v>18</v>
      </c>
      <c r="B27" s="140" t="s">
        <v>135</v>
      </c>
      <c r="C27" s="176" t="s">
        <v>136</v>
      </c>
      <c r="D27" s="146" t="s">
        <v>127</v>
      </c>
      <c r="E27" s="152">
        <v>118</v>
      </c>
      <c r="F27" s="154">
        <f t="shared" si="8"/>
        <v>0</v>
      </c>
      <c r="G27" s="155">
        <f t="shared" si="9"/>
        <v>0</v>
      </c>
      <c r="H27" s="155"/>
      <c r="I27" s="155">
        <f t="shared" si="10"/>
        <v>0</v>
      </c>
      <c r="J27" s="155"/>
      <c r="K27" s="155">
        <f t="shared" si="11"/>
        <v>0</v>
      </c>
      <c r="L27" s="155">
        <v>21</v>
      </c>
      <c r="M27" s="155">
        <f t="shared" si="12"/>
        <v>0</v>
      </c>
      <c r="N27" s="147">
        <v>0.126</v>
      </c>
      <c r="O27" s="147">
        <f t="shared" si="13"/>
        <v>14.868</v>
      </c>
      <c r="P27" s="147">
        <v>0</v>
      </c>
      <c r="Q27" s="147">
        <f t="shared" si="14"/>
        <v>0</v>
      </c>
      <c r="R27" s="147"/>
      <c r="S27" s="147"/>
      <c r="T27" s="148">
        <v>2.4E-2</v>
      </c>
      <c r="U27" s="147">
        <f t="shared" si="15"/>
        <v>2.83</v>
      </c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103</v>
      </c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ht="22.5" outlineLevel="1" x14ac:dyDescent="0.2">
      <c r="A28" s="140">
        <v>19</v>
      </c>
      <c r="B28" s="140" t="s">
        <v>137</v>
      </c>
      <c r="C28" s="176" t="s">
        <v>138</v>
      </c>
      <c r="D28" s="146" t="s">
        <v>127</v>
      </c>
      <c r="E28" s="152">
        <v>118</v>
      </c>
      <c r="F28" s="154">
        <f t="shared" si="8"/>
        <v>0</v>
      </c>
      <c r="G28" s="155">
        <f t="shared" si="9"/>
        <v>0</v>
      </c>
      <c r="H28" s="155"/>
      <c r="I28" s="155">
        <f t="shared" si="10"/>
        <v>0</v>
      </c>
      <c r="J28" s="155"/>
      <c r="K28" s="155">
        <f t="shared" si="11"/>
        <v>0</v>
      </c>
      <c r="L28" s="155">
        <v>21</v>
      </c>
      <c r="M28" s="155">
        <f t="shared" si="12"/>
        <v>0</v>
      </c>
      <c r="N28" s="147">
        <v>2.9999999999999997E-4</v>
      </c>
      <c r="O28" s="147">
        <f t="shared" si="13"/>
        <v>3.5400000000000001E-2</v>
      </c>
      <c r="P28" s="147">
        <v>0</v>
      </c>
      <c r="Q28" s="147">
        <f t="shared" si="14"/>
        <v>0</v>
      </c>
      <c r="R28" s="147"/>
      <c r="S28" s="147"/>
      <c r="T28" s="148">
        <v>2E-3</v>
      </c>
      <c r="U28" s="147">
        <f t="shared" si="15"/>
        <v>0.24</v>
      </c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103</v>
      </c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ht="22.5" outlineLevel="1" x14ac:dyDescent="0.2">
      <c r="A29" s="140">
        <v>20</v>
      </c>
      <c r="B29" s="140" t="s">
        <v>139</v>
      </c>
      <c r="C29" s="176" t="s">
        <v>140</v>
      </c>
      <c r="D29" s="146" t="s">
        <v>127</v>
      </c>
      <c r="E29" s="152">
        <v>118</v>
      </c>
      <c r="F29" s="154">
        <f t="shared" si="8"/>
        <v>0</v>
      </c>
      <c r="G29" s="155">
        <f t="shared" si="9"/>
        <v>0</v>
      </c>
      <c r="H29" s="155"/>
      <c r="I29" s="155">
        <f t="shared" si="10"/>
        <v>0</v>
      </c>
      <c r="J29" s="155"/>
      <c r="K29" s="155">
        <f t="shared" si="11"/>
        <v>0</v>
      </c>
      <c r="L29" s="155">
        <v>21</v>
      </c>
      <c r="M29" s="155">
        <f t="shared" si="12"/>
        <v>0</v>
      </c>
      <c r="N29" s="147">
        <v>6.9999999999999999E-4</v>
      </c>
      <c r="O29" s="147">
        <f t="shared" si="13"/>
        <v>8.2600000000000007E-2</v>
      </c>
      <c r="P29" s="147">
        <v>0</v>
      </c>
      <c r="Q29" s="147">
        <f t="shared" si="14"/>
        <v>0</v>
      </c>
      <c r="R29" s="147"/>
      <c r="S29" s="147"/>
      <c r="T29" s="148">
        <v>2E-3</v>
      </c>
      <c r="U29" s="147">
        <f t="shared" si="15"/>
        <v>0.24</v>
      </c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103</v>
      </c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ht="22.5" outlineLevel="1" x14ac:dyDescent="0.2">
      <c r="A30" s="140">
        <v>21</v>
      </c>
      <c r="B30" s="140" t="s">
        <v>141</v>
      </c>
      <c r="C30" s="176" t="s">
        <v>142</v>
      </c>
      <c r="D30" s="146" t="s">
        <v>127</v>
      </c>
      <c r="E30" s="152">
        <v>118</v>
      </c>
      <c r="F30" s="154">
        <f t="shared" si="8"/>
        <v>0</v>
      </c>
      <c r="G30" s="155">
        <f t="shared" si="9"/>
        <v>0</v>
      </c>
      <c r="H30" s="155"/>
      <c r="I30" s="155">
        <f t="shared" si="10"/>
        <v>0</v>
      </c>
      <c r="J30" s="155"/>
      <c r="K30" s="155">
        <f t="shared" si="11"/>
        <v>0</v>
      </c>
      <c r="L30" s="155">
        <v>21</v>
      </c>
      <c r="M30" s="155">
        <f t="shared" si="12"/>
        <v>0</v>
      </c>
      <c r="N30" s="147">
        <v>0.15559000000000001</v>
      </c>
      <c r="O30" s="147">
        <f t="shared" si="13"/>
        <v>18.35962</v>
      </c>
      <c r="P30" s="147">
        <v>0</v>
      </c>
      <c r="Q30" s="147">
        <f t="shared" si="14"/>
        <v>0</v>
      </c>
      <c r="R30" s="147"/>
      <c r="S30" s="147"/>
      <c r="T30" s="148">
        <v>2.1999999999999999E-2</v>
      </c>
      <c r="U30" s="147">
        <f t="shared" si="15"/>
        <v>2.6</v>
      </c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103</v>
      </c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1" x14ac:dyDescent="0.2">
      <c r="A31" s="140">
        <v>22</v>
      </c>
      <c r="B31" s="140" t="s">
        <v>143</v>
      </c>
      <c r="C31" s="176" t="s">
        <v>144</v>
      </c>
      <c r="D31" s="146" t="s">
        <v>127</v>
      </c>
      <c r="E31" s="152">
        <v>934</v>
      </c>
      <c r="F31" s="154">
        <f t="shared" si="8"/>
        <v>0</v>
      </c>
      <c r="G31" s="155">
        <f t="shared" si="9"/>
        <v>0</v>
      </c>
      <c r="H31" s="155"/>
      <c r="I31" s="155">
        <f t="shared" si="10"/>
        <v>0</v>
      </c>
      <c r="J31" s="155"/>
      <c r="K31" s="155">
        <f t="shared" si="11"/>
        <v>0</v>
      </c>
      <c r="L31" s="155">
        <v>21</v>
      </c>
      <c r="M31" s="155">
        <f t="shared" si="12"/>
        <v>0</v>
      </c>
      <c r="N31" s="147">
        <v>3.15E-2</v>
      </c>
      <c r="O31" s="147">
        <f t="shared" si="13"/>
        <v>29.420999999999999</v>
      </c>
      <c r="P31" s="147">
        <v>0</v>
      </c>
      <c r="Q31" s="147">
        <f t="shared" si="14"/>
        <v>0</v>
      </c>
      <c r="R31" s="147"/>
      <c r="S31" s="147"/>
      <c r="T31" s="148">
        <v>0.49</v>
      </c>
      <c r="U31" s="147">
        <f t="shared" si="15"/>
        <v>457.66</v>
      </c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103</v>
      </c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 x14ac:dyDescent="0.2">
      <c r="A32" s="140">
        <v>23</v>
      </c>
      <c r="B32" s="140" t="s">
        <v>145</v>
      </c>
      <c r="C32" s="176" t="s">
        <v>146</v>
      </c>
      <c r="D32" s="146" t="s">
        <v>147</v>
      </c>
      <c r="E32" s="152">
        <v>14</v>
      </c>
      <c r="F32" s="154">
        <f t="shared" si="8"/>
        <v>0</v>
      </c>
      <c r="G32" s="155">
        <f t="shared" si="9"/>
        <v>0</v>
      </c>
      <c r="H32" s="155"/>
      <c r="I32" s="155">
        <f t="shared" si="10"/>
        <v>0</v>
      </c>
      <c r="J32" s="155"/>
      <c r="K32" s="155">
        <f t="shared" si="11"/>
        <v>0</v>
      </c>
      <c r="L32" s="155">
        <v>21</v>
      </c>
      <c r="M32" s="155">
        <f t="shared" si="12"/>
        <v>0</v>
      </c>
      <c r="N32" s="147">
        <v>3.5999999999999999E-3</v>
      </c>
      <c r="O32" s="147">
        <f t="shared" si="13"/>
        <v>5.04E-2</v>
      </c>
      <c r="P32" s="147">
        <v>0</v>
      </c>
      <c r="Q32" s="147">
        <f t="shared" si="14"/>
        <v>0</v>
      </c>
      <c r="R32" s="147"/>
      <c r="S32" s="147"/>
      <c r="T32" s="148">
        <v>4.5999999999999999E-2</v>
      </c>
      <c r="U32" s="147">
        <f t="shared" si="15"/>
        <v>0.64</v>
      </c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103</v>
      </c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x14ac:dyDescent="0.2">
      <c r="A33" s="141" t="s">
        <v>92</v>
      </c>
      <c r="B33" s="141" t="s">
        <v>61</v>
      </c>
      <c r="C33" s="177" t="s">
        <v>62</v>
      </c>
      <c r="D33" s="149"/>
      <c r="E33" s="153"/>
      <c r="F33" s="156"/>
      <c r="G33" s="156">
        <f>SUMIF(AE34:AE39,"&lt;&gt;NOR",G34:G39)</f>
        <v>0</v>
      </c>
      <c r="H33" s="156"/>
      <c r="I33" s="156">
        <f>SUM(I34:I39)</f>
        <v>0</v>
      </c>
      <c r="J33" s="156"/>
      <c r="K33" s="156">
        <f>SUM(K34:K39)</f>
        <v>0</v>
      </c>
      <c r="L33" s="156"/>
      <c r="M33" s="156">
        <f>SUM(M34:M39)</f>
        <v>0</v>
      </c>
      <c r="N33" s="150"/>
      <c r="O33" s="150">
        <f>SUM(O34:O39)</f>
        <v>46.644970000000001</v>
      </c>
      <c r="P33" s="150"/>
      <c r="Q33" s="150">
        <f>SUM(Q34:Q39)</f>
        <v>0</v>
      </c>
      <c r="R33" s="150"/>
      <c r="S33" s="150"/>
      <c r="T33" s="151"/>
      <c r="U33" s="150">
        <f>SUM(U34:U39)</f>
        <v>56.77</v>
      </c>
      <c r="AE33" t="s">
        <v>93</v>
      </c>
    </row>
    <row r="34" spans="1:60" ht="22.5" outlineLevel="1" x14ac:dyDescent="0.2">
      <c r="A34" s="140">
        <v>24</v>
      </c>
      <c r="B34" s="140" t="s">
        <v>148</v>
      </c>
      <c r="C34" s="176" t="s">
        <v>149</v>
      </c>
      <c r="D34" s="146" t="s">
        <v>132</v>
      </c>
      <c r="E34" s="152">
        <v>189</v>
      </c>
      <c r="F34" s="154">
        <f t="shared" ref="F34:F39" si="16">H34+J34</f>
        <v>0</v>
      </c>
      <c r="G34" s="155">
        <f t="shared" ref="G34:G39" si="17">ROUND(E34*F34,2)</f>
        <v>0</v>
      </c>
      <c r="H34" s="155"/>
      <c r="I34" s="155">
        <f t="shared" ref="I34:I39" si="18">ROUND(E34*H34,2)</f>
        <v>0</v>
      </c>
      <c r="J34" s="155"/>
      <c r="K34" s="155">
        <f t="shared" ref="K34:K39" si="19">ROUND(E34*J34,2)</f>
        <v>0</v>
      </c>
      <c r="L34" s="155">
        <v>21</v>
      </c>
      <c r="M34" s="155">
        <f t="shared" ref="M34:M39" si="20">G34*(1+L34/100)</f>
        <v>0</v>
      </c>
      <c r="N34" s="147">
        <v>5.4170000000000003E-2</v>
      </c>
      <c r="O34" s="147">
        <f t="shared" ref="O34:O39" si="21">ROUND(E34*N34,5)</f>
        <v>10.23813</v>
      </c>
      <c r="P34" s="147">
        <v>0</v>
      </c>
      <c r="Q34" s="147">
        <f t="shared" ref="Q34:Q39" si="22">ROUND(E34*P34,5)</f>
        <v>0</v>
      </c>
      <c r="R34" s="147"/>
      <c r="S34" s="147"/>
      <c r="T34" s="148">
        <v>0</v>
      </c>
      <c r="U34" s="147">
        <f t="shared" ref="U34:U39" si="23">ROUND(E34*T34,2)</f>
        <v>0</v>
      </c>
      <c r="V34" s="139"/>
      <c r="W34" s="139"/>
      <c r="X34" s="139"/>
      <c r="Y34" s="139"/>
      <c r="Z34" s="139"/>
      <c r="AA34" s="139"/>
      <c r="AB34" s="139"/>
      <c r="AC34" s="139"/>
      <c r="AD34" s="139"/>
      <c r="AE34" s="139" t="s">
        <v>97</v>
      </c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outlineLevel="1" x14ac:dyDescent="0.2">
      <c r="A35" s="140">
        <v>25</v>
      </c>
      <c r="B35" s="140" t="s">
        <v>150</v>
      </c>
      <c r="C35" s="176" t="s">
        <v>151</v>
      </c>
      <c r="D35" s="146" t="s">
        <v>147</v>
      </c>
      <c r="E35" s="152">
        <v>156</v>
      </c>
      <c r="F35" s="154">
        <f t="shared" si="16"/>
        <v>0</v>
      </c>
      <c r="G35" s="155">
        <f t="shared" si="17"/>
        <v>0</v>
      </c>
      <c r="H35" s="155"/>
      <c r="I35" s="155">
        <f t="shared" si="18"/>
        <v>0</v>
      </c>
      <c r="J35" s="155"/>
      <c r="K35" s="155">
        <f t="shared" si="19"/>
        <v>0</v>
      </c>
      <c r="L35" s="155">
        <v>21</v>
      </c>
      <c r="M35" s="155">
        <f t="shared" si="20"/>
        <v>0</v>
      </c>
      <c r="N35" s="147">
        <v>4.4000000000000002E-4</v>
      </c>
      <c r="O35" s="147">
        <f t="shared" si="21"/>
        <v>6.8640000000000007E-2</v>
      </c>
      <c r="P35" s="147">
        <v>0</v>
      </c>
      <c r="Q35" s="147">
        <f t="shared" si="22"/>
        <v>0</v>
      </c>
      <c r="R35" s="147"/>
      <c r="S35" s="147"/>
      <c r="T35" s="148">
        <v>3.1E-2</v>
      </c>
      <c r="U35" s="147">
        <f t="shared" si="23"/>
        <v>4.84</v>
      </c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103</v>
      </c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ht="22.5" outlineLevel="1" x14ac:dyDescent="0.2">
      <c r="A36" s="140">
        <v>26</v>
      </c>
      <c r="B36" s="140" t="s">
        <v>152</v>
      </c>
      <c r="C36" s="176" t="s">
        <v>153</v>
      </c>
      <c r="D36" s="146" t="s">
        <v>147</v>
      </c>
      <c r="E36" s="152">
        <v>189</v>
      </c>
      <c r="F36" s="154">
        <f t="shared" si="16"/>
        <v>0</v>
      </c>
      <c r="G36" s="155">
        <f t="shared" si="17"/>
        <v>0</v>
      </c>
      <c r="H36" s="155"/>
      <c r="I36" s="155">
        <f t="shared" si="18"/>
        <v>0</v>
      </c>
      <c r="J36" s="155"/>
      <c r="K36" s="155">
        <f t="shared" si="19"/>
        <v>0</v>
      </c>
      <c r="L36" s="155">
        <v>21</v>
      </c>
      <c r="M36" s="155">
        <f t="shared" si="20"/>
        <v>0</v>
      </c>
      <c r="N36" s="147">
        <v>0.188</v>
      </c>
      <c r="O36" s="147">
        <f t="shared" si="21"/>
        <v>35.531999999999996</v>
      </c>
      <c r="P36" s="147">
        <v>0</v>
      </c>
      <c r="Q36" s="147">
        <f t="shared" si="22"/>
        <v>0</v>
      </c>
      <c r="R36" s="147"/>
      <c r="S36" s="147"/>
      <c r="T36" s="148">
        <v>0.27200000000000002</v>
      </c>
      <c r="U36" s="147">
        <f t="shared" si="23"/>
        <v>51.41</v>
      </c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103</v>
      </c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outlineLevel="1" x14ac:dyDescent="0.2">
      <c r="A37" s="140">
        <v>27</v>
      </c>
      <c r="B37" s="140" t="s">
        <v>154</v>
      </c>
      <c r="C37" s="176" t="s">
        <v>155</v>
      </c>
      <c r="D37" s="146" t="s">
        <v>127</v>
      </c>
      <c r="E37" s="152">
        <v>934</v>
      </c>
      <c r="F37" s="154">
        <f t="shared" si="16"/>
        <v>0</v>
      </c>
      <c r="G37" s="155">
        <f t="shared" si="17"/>
        <v>0</v>
      </c>
      <c r="H37" s="155"/>
      <c r="I37" s="155">
        <f t="shared" si="18"/>
        <v>0</v>
      </c>
      <c r="J37" s="155"/>
      <c r="K37" s="155">
        <f t="shared" si="19"/>
        <v>0</v>
      </c>
      <c r="L37" s="155">
        <v>21</v>
      </c>
      <c r="M37" s="155">
        <f t="shared" si="20"/>
        <v>0</v>
      </c>
      <c r="N37" s="147">
        <v>2.9999999999999997E-4</v>
      </c>
      <c r="O37" s="147">
        <f t="shared" si="21"/>
        <v>0.2802</v>
      </c>
      <c r="P37" s="147">
        <v>0</v>
      </c>
      <c r="Q37" s="147">
        <f t="shared" si="22"/>
        <v>0</v>
      </c>
      <c r="R37" s="147"/>
      <c r="S37" s="147"/>
      <c r="T37" s="148">
        <v>0</v>
      </c>
      <c r="U37" s="147">
        <f t="shared" si="23"/>
        <v>0</v>
      </c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97</v>
      </c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 x14ac:dyDescent="0.2">
      <c r="A38" s="140">
        <v>28</v>
      </c>
      <c r="B38" s="140" t="s">
        <v>156</v>
      </c>
      <c r="C38" s="176" t="s">
        <v>157</v>
      </c>
      <c r="D38" s="146" t="s">
        <v>127</v>
      </c>
      <c r="E38" s="152">
        <v>1052</v>
      </c>
      <c r="F38" s="154">
        <f t="shared" si="16"/>
        <v>0</v>
      </c>
      <c r="G38" s="155">
        <f t="shared" si="17"/>
        <v>0</v>
      </c>
      <c r="H38" s="155"/>
      <c r="I38" s="155">
        <f t="shared" si="18"/>
        <v>0</v>
      </c>
      <c r="J38" s="155"/>
      <c r="K38" s="155">
        <f t="shared" si="19"/>
        <v>0</v>
      </c>
      <c r="L38" s="155">
        <v>21</v>
      </c>
      <c r="M38" s="155">
        <f t="shared" si="20"/>
        <v>0</v>
      </c>
      <c r="N38" s="147">
        <v>5.0000000000000001E-4</v>
      </c>
      <c r="O38" s="147">
        <f t="shared" si="21"/>
        <v>0.52600000000000002</v>
      </c>
      <c r="P38" s="147">
        <v>0</v>
      </c>
      <c r="Q38" s="147">
        <f t="shared" si="22"/>
        <v>0</v>
      </c>
      <c r="R38" s="147"/>
      <c r="S38" s="147"/>
      <c r="T38" s="148">
        <v>0</v>
      </c>
      <c r="U38" s="147">
        <f t="shared" si="23"/>
        <v>0</v>
      </c>
      <c r="V38" s="139"/>
      <c r="W38" s="139"/>
      <c r="X38" s="139"/>
      <c r="Y38" s="139"/>
      <c r="Z38" s="139"/>
      <c r="AA38" s="139"/>
      <c r="AB38" s="139"/>
      <c r="AC38" s="139"/>
      <c r="AD38" s="139"/>
      <c r="AE38" s="139" t="s">
        <v>97</v>
      </c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outlineLevel="1" x14ac:dyDescent="0.2">
      <c r="A39" s="140">
        <v>29</v>
      </c>
      <c r="B39" s="140" t="s">
        <v>158</v>
      </c>
      <c r="C39" s="176" t="s">
        <v>159</v>
      </c>
      <c r="D39" s="146" t="s">
        <v>147</v>
      </c>
      <c r="E39" s="152">
        <v>14</v>
      </c>
      <c r="F39" s="154">
        <f t="shared" si="16"/>
        <v>0</v>
      </c>
      <c r="G39" s="155">
        <f t="shared" si="17"/>
        <v>0</v>
      </c>
      <c r="H39" s="155"/>
      <c r="I39" s="155">
        <f t="shared" si="18"/>
        <v>0</v>
      </c>
      <c r="J39" s="155"/>
      <c r="K39" s="155">
        <f t="shared" si="19"/>
        <v>0</v>
      </c>
      <c r="L39" s="155">
        <v>21</v>
      </c>
      <c r="M39" s="155">
        <f t="shared" si="20"/>
        <v>0</v>
      </c>
      <c r="N39" s="147">
        <v>0</v>
      </c>
      <c r="O39" s="147">
        <f t="shared" si="21"/>
        <v>0</v>
      </c>
      <c r="P39" s="147">
        <v>0</v>
      </c>
      <c r="Q39" s="147">
        <f t="shared" si="22"/>
        <v>0</v>
      </c>
      <c r="R39" s="147"/>
      <c r="S39" s="147"/>
      <c r="T39" s="148">
        <v>3.6999999999999998E-2</v>
      </c>
      <c r="U39" s="147">
        <f t="shared" si="23"/>
        <v>0.52</v>
      </c>
      <c r="V39" s="139"/>
      <c r="W39" s="139"/>
      <c r="X39" s="139"/>
      <c r="Y39" s="139"/>
      <c r="Z39" s="139"/>
      <c r="AA39" s="139"/>
      <c r="AB39" s="139"/>
      <c r="AC39" s="139"/>
      <c r="AD39" s="139"/>
      <c r="AE39" s="139" t="s">
        <v>103</v>
      </c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x14ac:dyDescent="0.2">
      <c r="A40" s="141" t="s">
        <v>92</v>
      </c>
      <c r="B40" s="141" t="s">
        <v>63</v>
      </c>
      <c r="C40" s="177" t="s">
        <v>64</v>
      </c>
      <c r="D40" s="149"/>
      <c r="E40" s="153"/>
      <c r="F40" s="156"/>
      <c r="G40" s="156">
        <f>SUMIF(AE41:AE41,"&lt;&gt;NOR",G41:G41)</f>
        <v>0</v>
      </c>
      <c r="H40" s="156"/>
      <c r="I40" s="156">
        <f>SUM(I41:I41)</f>
        <v>0</v>
      </c>
      <c r="J40" s="156"/>
      <c r="K40" s="156">
        <f>SUM(K41:K41)</f>
        <v>0</v>
      </c>
      <c r="L40" s="156"/>
      <c r="M40" s="156">
        <f>SUM(M41:M41)</f>
        <v>0</v>
      </c>
      <c r="N40" s="150"/>
      <c r="O40" s="150">
        <f>SUM(O41:O41)</f>
        <v>0</v>
      </c>
      <c r="P40" s="150"/>
      <c r="Q40" s="150">
        <f>SUM(Q41:Q41)</f>
        <v>0</v>
      </c>
      <c r="R40" s="150"/>
      <c r="S40" s="150"/>
      <c r="T40" s="151"/>
      <c r="U40" s="150">
        <f>SUM(U41:U41)</f>
        <v>54.57</v>
      </c>
      <c r="AE40" t="s">
        <v>93</v>
      </c>
    </row>
    <row r="41" spans="1:60" outlineLevel="1" x14ac:dyDescent="0.2">
      <c r="A41" s="140">
        <v>30</v>
      </c>
      <c r="B41" s="140" t="s">
        <v>160</v>
      </c>
      <c r="C41" s="176" t="s">
        <v>161</v>
      </c>
      <c r="D41" s="146" t="s">
        <v>162</v>
      </c>
      <c r="E41" s="152">
        <v>727.55377999999996</v>
      </c>
      <c r="F41" s="154">
        <f>H41+J41</f>
        <v>0</v>
      </c>
      <c r="G41" s="155">
        <f>ROUND(E41*F41,2)</f>
        <v>0</v>
      </c>
      <c r="H41" s="155"/>
      <c r="I41" s="155">
        <f>ROUND(E41*H41,2)</f>
        <v>0</v>
      </c>
      <c r="J41" s="155"/>
      <c r="K41" s="155">
        <f>ROUND(E41*J41,2)</f>
        <v>0</v>
      </c>
      <c r="L41" s="155">
        <v>21</v>
      </c>
      <c r="M41" s="155">
        <f>G41*(1+L41/100)</f>
        <v>0</v>
      </c>
      <c r="N41" s="147">
        <v>0</v>
      </c>
      <c r="O41" s="147">
        <f>ROUND(E41*N41,5)</f>
        <v>0</v>
      </c>
      <c r="P41" s="147">
        <v>0</v>
      </c>
      <c r="Q41" s="147">
        <f>ROUND(E41*P41,5)</f>
        <v>0</v>
      </c>
      <c r="R41" s="147"/>
      <c r="S41" s="147"/>
      <c r="T41" s="148">
        <v>7.4999999999999997E-2</v>
      </c>
      <c r="U41" s="147">
        <f>ROUND(E41*T41,2)</f>
        <v>54.57</v>
      </c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103</v>
      </c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x14ac:dyDescent="0.2">
      <c r="A42" s="141" t="s">
        <v>92</v>
      </c>
      <c r="B42" s="141" t="s">
        <v>65</v>
      </c>
      <c r="C42" s="177" t="s">
        <v>26</v>
      </c>
      <c r="D42" s="149"/>
      <c r="E42" s="153"/>
      <c r="F42" s="156"/>
      <c r="G42" s="156">
        <f>SUMIF(AE43:AE49,"&lt;&gt;NOR",G43:G49)</f>
        <v>0</v>
      </c>
      <c r="H42" s="156"/>
      <c r="I42" s="156">
        <f>SUM(I43:I49)</f>
        <v>0</v>
      </c>
      <c r="J42" s="156"/>
      <c r="K42" s="156">
        <f>SUM(K43:K49)</f>
        <v>0</v>
      </c>
      <c r="L42" s="156"/>
      <c r="M42" s="156">
        <f>SUM(M43:M49)</f>
        <v>0</v>
      </c>
      <c r="N42" s="150"/>
      <c r="O42" s="150">
        <f>SUM(O43:O49)</f>
        <v>0</v>
      </c>
      <c r="P42" s="150"/>
      <c r="Q42" s="150">
        <f>SUM(Q43:Q49)</f>
        <v>0</v>
      </c>
      <c r="R42" s="150"/>
      <c r="S42" s="150"/>
      <c r="T42" s="151"/>
      <c r="U42" s="150">
        <f>SUM(U43:U49)</f>
        <v>0</v>
      </c>
      <c r="AE42" t="s">
        <v>93</v>
      </c>
    </row>
    <row r="43" spans="1:60" outlineLevel="1" x14ac:dyDescent="0.2">
      <c r="A43" s="140">
        <v>31</v>
      </c>
      <c r="B43" s="140" t="s">
        <v>163</v>
      </c>
      <c r="C43" s="176" t="s">
        <v>164</v>
      </c>
      <c r="D43" s="146" t="s">
        <v>165</v>
      </c>
      <c r="E43" s="152">
        <v>1</v>
      </c>
      <c r="F43" s="154">
        <f t="shared" ref="F43:F49" si="24">H43+J43</f>
        <v>0</v>
      </c>
      <c r="G43" s="155">
        <f t="shared" ref="G43:G49" si="25">ROUND(E43*F43,2)</f>
        <v>0</v>
      </c>
      <c r="H43" s="155"/>
      <c r="I43" s="155">
        <f t="shared" ref="I43:I49" si="26">ROUND(E43*H43,2)</f>
        <v>0</v>
      </c>
      <c r="J43" s="155"/>
      <c r="K43" s="155">
        <f t="shared" ref="K43:K49" si="27">ROUND(E43*J43,2)</f>
        <v>0</v>
      </c>
      <c r="L43" s="155">
        <v>21</v>
      </c>
      <c r="M43" s="155">
        <f t="shared" ref="M43:M49" si="28">G43*(1+L43/100)</f>
        <v>0</v>
      </c>
      <c r="N43" s="147">
        <v>0</v>
      </c>
      <c r="O43" s="147">
        <f t="shared" ref="O43:O49" si="29">ROUND(E43*N43,5)</f>
        <v>0</v>
      </c>
      <c r="P43" s="147">
        <v>0</v>
      </c>
      <c r="Q43" s="147">
        <f t="shared" ref="Q43:Q49" si="30">ROUND(E43*P43,5)</f>
        <v>0</v>
      </c>
      <c r="R43" s="147"/>
      <c r="S43" s="147"/>
      <c r="T43" s="148">
        <v>0</v>
      </c>
      <c r="U43" s="147">
        <f t="shared" ref="U43:U49" si="31">ROUND(E43*T43,2)</f>
        <v>0</v>
      </c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103</v>
      </c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1" x14ac:dyDescent="0.2">
      <c r="A44" s="140">
        <v>32</v>
      </c>
      <c r="B44" s="140" t="s">
        <v>166</v>
      </c>
      <c r="C44" s="176" t="s">
        <v>167</v>
      </c>
      <c r="D44" s="146" t="s">
        <v>165</v>
      </c>
      <c r="E44" s="152">
        <v>1</v>
      </c>
      <c r="F44" s="154">
        <f t="shared" si="24"/>
        <v>0</v>
      </c>
      <c r="G44" s="155">
        <f t="shared" si="25"/>
        <v>0</v>
      </c>
      <c r="H44" s="155"/>
      <c r="I44" s="155">
        <f t="shared" si="26"/>
        <v>0</v>
      </c>
      <c r="J44" s="155"/>
      <c r="K44" s="155">
        <f t="shared" si="27"/>
        <v>0</v>
      </c>
      <c r="L44" s="155">
        <v>21</v>
      </c>
      <c r="M44" s="155">
        <f t="shared" si="28"/>
        <v>0</v>
      </c>
      <c r="N44" s="147">
        <v>0</v>
      </c>
      <c r="O44" s="147">
        <f t="shared" si="29"/>
        <v>0</v>
      </c>
      <c r="P44" s="147">
        <v>0</v>
      </c>
      <c r="Q44" s="147">
        <f t="shared" si="30"/>
        <v>0</v>
      </c>
      <c r="R44" s="147"/>
      <c r="S44" s="147"/>
      <c r="T44" s="148">
        <v>0</v>
      </c>
      <c r="U44" s="147">
        <f t="shared" si="31"/>
        <v>0</v>
      </c>
      <c r="V44" s="139"/>
      <c r="W44" s="139"/>
      <c r="X44" s="139"/>
      <c r="Y44" s="139"/>
      <c r="Z44" s="139"/>
      <c r="AA44" s="139"/>
      <c r="AB44" s="139"/>
      <c r="AC44" s="139"/>
      <c r="AD44" s="139"/>
      <c r="AE44" s="139" t="s">
        <v>103</v>
      </c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outlineLevel="1" x14ac:dyDescent="0.2">
      <c r="A45" s="140">
        <v>33</v>
      </c>
      <c r="B45" s="140" t="s">
        <v>168</v>
      </c>
      <c r="C45" s="176" t="s">
        <v>169</v>
      </c>
      <c r="D45" s="146" t="s">
        <v>165</v>
      </c>
      <c r="E45" s="152">
        <v>1</v>
      </c>
      <c r="F45" s="154">
        <f t="shared" si="24"/>
        <v>0</v>
      </c>
      <c r="G45" s="155">
        <f t="shared" si="25"/>
        <v>0</v>
      </c>
      <c r="H45" s="155"/>
      <c r="I45" s="155">
        <f t="shared" si="26"/>
        <v>0</v>
      </c>
      <c r="J45" s="155"/>
      <c r="K45" s="155">
        <f t="shared" si="27"/>
        <v>0</v>
      </c>
      <c r="L45" s="155">
        <v>21</v>
      </c>
      <c r="M45" s="155">
        <f t="shared" si="28"/>
        <v>0</v>
      </c>
      <c r="N45" s="147">
        <v>0</v>
      </c>
      <c r="O45" s="147">
        <f t="shared" si="29"/>
        <v>0</v>
      </c>
      <c r="P45" s="147">
        <v>0</v>
      </c>
      <c r="Q45" s="147">
        <f t="shared" si="30"/>
        <v>0</v>
      </c>
      <c r="R45" s="147"/>
      <c r="S45" s="147"/>
      <c r="T45" s="148">
        <v>0</v>
      </c>
      <c r="U45" s="147">
        <f t="shared" si="31"/>
        <v>0</v>
      </c>
      <c r="V45" s="139"/>
      <c r="W45" s="139"/>
      <c r="X45" s="139"/>
      <c r="Y45" s="139"/>
      <c r="Z45" s="139"/>
      <c r="AA45" s="139"/>
      <c r="AB45" s="139"/>
      <c r="AC45" s="139"/>
      <c r="AD45" s="139"/>
      <c r="AE45" s="139" t="s">
        <v>103</v>
      </c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outlineLevel="1" x14ac:dyDescent="0.2">
      <c r="A46" s="140">
        <v>34</v>
      </c>
      <c r="B46" s="140" t="s">
        <v>170</v>
      </c>
      <c r="C46" s="176" t="s">
        <v>171</v>
      </c>
      <c r="D46" s="146" t="s">
        <v>165</v>
      </c>
      <c r="E46" s="152">
        <v>1</v>
      </c>
      <c r="F46" s="154">
        <f t="shared" si="24"/>
        <v>0</v>
      </c>
      <c r="G46" s="155">
        <f t="shared" si="25"/>
        <v>0</v>
      </c>
      <c r="H46" s="155"/>
      <c r="I46" s="155">
        <f t="shared" si="26"/>
        <v>0</v>
      </c>
      <c r="J46" s="155"/>
      <c r="K46" s="155">
        <f t="shared" si="27"/>
        <v>0</v>
      </c>
      <c r="L46" s="155">
        <v>21</v>
      </c>
      <c r="M46" s="155">
        <f t="shared" si="28"/>
        <v>0</v>
      </c>
      <c r="N46" s="147">
        <v>0</v>
      </c>
      <c r="O46" s="147">
        <f t="shared" si="29"/>
        <v>0</v>
      </c>
      <c r="P46" s="147">
        <v>0</v>
      </c>
      <c r="Q46" s="147">
        <f t="shared" si="30"/>
        <v>0</v>
      </c>
      <c r="R46" s="147"/>
      <c r="S46" s="147"/>
      <c r="T46" s="148">
        <v>0</v>
      </c>
      <c r="U46" s="147">
        <f t="shared" si="31"/>
        <v>0</v>
      </c>
      <c r="V46" s="139"/>
      <c r="W46" s="139"/>
      <c r="X46" s="139"/>
      <c r="Y46" s="139"/>
      <c r="Z46" s="139"/>
      <c r="AA46" s="139"/>
      <c r="AB46" s="139"/>
      <c r="AC46" s="139"/>
      <c r="AD46" s="139"/>
      <c r="AE46" s="139" t="s">
        <v>103</v>
      </c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outlineLevel="1" x14ac:dyDescent="0.2">
      <c r="A47" s="140">
        <v>35</v>
      </c>
      <c r="B47" s="140" t="s">
        <v>172</v>
      </c>
      <c r="C47" s="176" t="s">
        <v>173</v>
      </c>
      <c r="D47" s="146" t="s">
        <v>165</v>
      </c>
      <c r="E47" s="152">
        <v>1</v>
      </c>
      <c r="F47" s="154">
        <f t="shared" si="24"/>
        <v>0</v>
      </c>
      <c r="G47" s="155">
        <f t="shared" si="25"/>
        <v>0</v>
      </c>
      <c r="H47" s="155"/>
      <c r="I47" s="155">
        <f t="shared" si="26"/>
        <v>0</v>
      </c>
      <c r="J47" s="155"/>
      <c r="K47" s="155">
        <f t="shared" si="27"/>
        <v>0</v>
      </c>
      <c r="L47" s="155">
        <v>21</v>
      </c>
      <c r="M47" s="155">
        <f t="shared" si="28"/>
        <v>0</v>
      </c>
      <c r="N47" s="147">
        <v>0</v>
      </c>
      <c r="O47" s="147">
        <f t="shared" si="29"/>
        <v>0</v>
      </c>
      <c r="P47" s="147">
        <v>0</v>
      </c>
      <c r="Q47" s="147">
        <f t="shared" si="30"/>
        <v>0</v>
      </c>
      <c r="R47" s="147"/>
      <c r="S47" s="147"/>
      <c r="T47" s="148">
        <v>0</v>
      </c>
      <c r="U47" s="147">
        <f t="shared" si="31"/>
        <v>0</v>
      </c>
      <c r="V47" s="139"/>
      <c r="W47" s="139"/>
      <c r="X47" s="139"/>
      <c r="Y47" s="139"/>
      <c r="Z47" s="139"/>
      <c r="AA47" s="139"/>
      <c r="AB47" s="139"/>
      <c r="AC47" s="139"/>
      <c r="AD47" s="139"/>
      <c r="AE47" s="139" t="s">
        <v>103</v>
      </c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outlineLevel="1" x14ac:dyDescent="0.2">
      <c r="A48" s="140">
        <v>36</v>
      </c>
      <c r="B48" s="140" t="s">
        <v>174</v>
      </c>
      <c r="C48" s="176" t="s">
        <v>175</v>
      </c>
      <c r="D48" s="146" t="s">
        <v>165</v>
      </c>
      <c r="E48" s="152">
        <v>1</v>
      </c>
      <c r="F48" s="154">
        <f t="shared" si="24"/>
        <v>0</v>
      </c>
      <c r="G48" s="155">
        <f t="shared" si="25"/>
        <v>0</v>
      </c>
      <c r="H48" s="155"/>
      <c r="I48" s="155">
        <f t="shared" si="26"/>
        <v>0</v>
      </c>
      <c r="J48" s="155"/>
      <c r="K48" s="155">
        <f t="shared" si="27"/>
        <v>0</v>
      </c>
      <c r="L48" s="155">
        <v>21</v>
      </c>
      <c r="M48" s="155">
        <f t="shared" si="28"/>
        <v>0</v>
      </c>
      <c r="N48" s="147">
        <v>0</v>
      </c>
      <c r="O48" s="147">
        <f t="shared" si="29"/>
        <v>0</v>
      </c>
      <c r="P48" s="147">
        <v>0</v>
      </c>
      <c r="Q48" s="147">
        <f t="shared" si="30"/>
        <v>0</v>
      </c>
      <c r="R48" s="147"/>
      <c r="S48" s="147"/>
      <c r="T48" s="148">
        <v>0</v>
      </c>
      <c r="U48" s="147">
        <f t="shared" si="31"/>
        <v>0</v>
      </c>
      <c r="V48" s="139"/>
      <c r="W48" s="139"/>
      <c r="X48" s="139"/>
      <c r="Y48" s="139"/>
      <c r="Z48" s="139"/>
      <c r="AA48" s="139"/>
      <c r="AB48" s="139"/>
      <c r="AC48" s="139"/>
      <c r="AD48" s="139"/>
      <c r="AE48" s="139" t="s">
        <v>103</v>
      </c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2">
      <c r="A49" s="165">
        <v>37</v>
      </c>
      <c r="B49" s="165" t="s">
        <v>176</v>
      </c>
      <c r="C49" s="178" t="s">
        <v>183</v>
      </c>
      <c r="D49" s="166" t="s">
        <v>165</v>
      </c>
      <c r="E49" s="167">
        <v>1</v>
      </c>
      <c r="F49" s="168">
        <f t="shared" si="24"/>
        <v>0</v>
      </c>
      <c r="G49" s="169">
        <f t="shared" si="25"/>
        <v>0</v>
      </c>
      <c r="H49" s="169"/>
      <c r="I49" s="169">
        <f t="shared" si="26"/>
        <v>0</v>
      </c>
      <c r="J49" s="169"/>
      <c r="K49" s="169">
        <f t="shared" si="27"/>
        <v>0</v>
      </c>
      <c r="L49" s="169">
        <v>21</v>
      </c>
      <c r="M49" s="169">
        <f t="shared" si="28"/>
        <v>0</v>
      </c>
      <c r="N49" s="170">
        <v>0</v>
      </c>
      <c r="O49" s="170">
        <f t="shared" si="29"/>
        <v>0</v>
      </c>
      <c r="P49" s="170">
        <v>0</v>
      </c>
      <c r="Q49" s="170">
        <f t="shared" si="30"/>
        <v>0</v>
      </c>
      <c r="R49" s="170"/>
      <c r="S49" s="170"/>
      <c r="T49" s="171">
        <v>0</v>
      </c>
      <c r="U49" s="170">
        <f t="shared" si="31"/>
        <v>0</v>
      </c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177</v>
      </c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x14ac:dyDescent="0.2">
      <c r="A50" s="4"/>
      <c r="B50" s="5" t="s">
        <v>178</v>
      </c>
      <c r="C50" s="179" t="s">
        <v>178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AC50">
        <v>12</v>
      </c>
      <c r="AD50">
        <v>21</v>
      </c>
    </row>
    <row r="51" spans="1:60" x14ac:dyDescent="0.2">
      <c r="A51" s="172"/>
      <c r="B51" s="173" t="s">
        <v>28</v>
      </c>
      <c r="C51" s="180" t="s">
        <v>178</v>
      </c>
      <c r="D51" s="174"/>
      <c r="E51" s="174"/>
      <c r="F51" s="174"/>
      <c r="G51" s="175">
        <f>G8+G24+G33+G40+G42</f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AC51">
        <f>SUMIF(L7:L49,AC50,G7:G49)</f>
        <v>0</v>
      </c>
      <c r="AD51">
        <f>SUMIF(L7:L49,AD50,G7:G49)</f>
        <v>0</v>
      </c>
      <c r="AE51" t="s">
        <v>179</v>
      </c>
    </row>
    <row r="52" spans="1:60" x14ac:dyDescent="0.2">
      <c r="A52" s="4"/>
      <c r="B52" s="5" t="s">
        <v>178</v>
      </c>
      <c r="C52" s="179" t="s">
        <v>178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60" x14ac:dyDescent="0.2">
      <c r="A53" s="4"/>
      <c r="B53" s="5" t="s">
        <v>178</v>
      </c>
      <c r="C53" s="179" t="s">
        <v>178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60" x14ac:dyDescent="0.2">
      <c r="A54" s="242" t="s">
        <v>180</v>
      </c>
      <c r="B54" s="242"/>
      <c r="C54" s="243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60" x14ac:dyDescent="0.2">
      <c r="A55" s="244"/>
      <c r="B55" s="245"/>
      <c r="C55" s="246"/>
      <c r="D55" s="245"/>
      <c r="E55" s="245"/>
      <c r="F55" s="245"/>
      <c r="G55" s="247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AE55" t="s">
        <v>181</v>
      </c>
    </row>
    <row r="56" spans="1:60" x14ac:dyDescent="0.2">
      <c r="A56" s="248"/>
      <c r="B56" s="249"/>
      <c r="C56" s="250"/>
      <c r="D56" s="249"/>
      <c r="E56" s="249"/>
      <c r="F56" s="249"/>
      <c r="G56" s="251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60" x14ac:dyDescent="0.2">
      <c r="A57" s="248"/>
      <c r="B57" s="249"/>
      <c r="C57" s="250"/>
      <c r="D57" s="249"/>
      <c r="E57" s="249"/>
      <c r="F57" s="249"/>
      <c r="G57" s="251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60" x14ac:dyDescent="0.2">
      <c r="A58" s="248"/>
      <c r="B58" s="249"/>
      <c r="C58" s="250"/>
      <c r="D58" s="249"/>
      <c r="E58" s="249"/>
      <c r="F58" s="249"/>
      <c r="G58" s="251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60" x14ac:dyDescent="0.2">
      <c r="A59" s="252"/>
      <c r="B59" s="253"/>
      <c r="C59" s="254"/>
      <c r="D59" s="253"/>
      <c r="E59" s="253"/>
      <c r="F59" s="253"/>
      <c r="G59" s="255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60" x14ac:dyDescent="0.2">
      <c r="A60" s="4"/>
      <c r="B60" s="5" t="s">
        <v>178</v>
      </c>
      <c r="C60" s="179" t="s">
        <v>178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60" x14ac:dyDescent="0.2">
      <c r="C61" s="181"/>
      <c r="AE61" t="s">
        <v>182</v>
      </c>
    </row>
  </sheetData>
  <sheetProtection sheet="1" objects="1" scenarios="1"/>
  <mergeCells count="6">
    <mergeCell ref="A55:G59"/>
    <mergeCell ref="A1:G1"/>
    <mergeCell ref="C2:G2"/>
    <mergeCell ref="C3:G3"/>
    <mergeCell ref="C4:G4"/>
    <mergeCell ref="A54:C54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Koryta</dc:creator>
  <cp:lastModifiedBy>Alena Volná</cp:lastModifiedBy>
  <cp:lastPrinted>2014-02-28T09:52:57Z</cp:lastPrinted>
  <dcterms:created xsi:type="dcterms:W3CDTF">2009-04-08T07:15:50Z</dcterms:created>
  <dcterms:modified xsi:type="dcterms:W3CDTF">2024-06-14T12:24:07Z</dcterms:modified>
</cp:coreProperties>
</file>